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oskalenkoO\Documents\Mortgage loan_7%\Site\"/>
    </mc:Choice>
  </mc:AlternateContent>
  <workbookProtection workbookAlgorithmName="SHA-512" workbookHashValue="2fYaOaytHY1OYd2TXhNtKtmUO+yshZ7U6Dl8Gbk9rkCyzzNqgtKUQjKgWafPbs6tmqed/saDBJCKUZIM4bXeSA==" workbookSaltValue="QcNiZeeD66r546ziiGwKSw==" workbookSpinCount="100000" lockStructure="1"/>
  <bookViews>
    <workbookView xWindow="0" yWindow="0" windowWidth="28800" windowHeight="10935"/>
  </bookViews>
  <sheets>
    <sheet name="Базова процентна ставка" sheetId="2" r:id="rId1"/>
    <sheet name="Компенсаційна процентна ставка" sheetId="1" r:id="rId2"/>
  </sheets>
  <definedNames>
    <definedName name="Строк" localSheetId="0">#REF!</definedName>
    <definedName name="Строк">#REF!</definedName>
  </definedNames>
  <calcPr calcId="15251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L186" i="2" l="1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C32" i="2"/>
  <c r="L31" i="2"/>
  <c r="L30" i="2"/>
  <c r="L29" i="2"/>
  <c r="L28" i="2"/>
  <c r="L27" i="2"/>
  <c r="L26" i="2"/>
  <c r="L25" i="2"/>
  <c r="L24" i="2"/>
  <c r="L23" i="2"/>
  <c r="L22" i="2"/>
  <c r="C22" i="2"/>
  <c r="L21" i="2"/>
  <c r="L20" i="2"/>
  <c r="L19" i="2"/>
  <c r="L18" i="2"/>
  <c r="L17" i="2"/>
  <c r="L16" i="2"/>
  <c r="G16" i="2"/>
  <c r="C16" i="2"/>
  <c r="L15" i="2"/>
  <c r="L14" i="2"/>
  <c r="L13" i="2"/>
  <c r="L12" i="2"/>
  <c r="C12" i="2"/>
  <c r="L11" i="2"/>
  <c r="L10" i="2"/>
  <c r="D10" i="2"/>
  <c r="C11" i="2" s="1"/>
  <c r="B11" i="2" s="1"/>
  <c r="L9" i="2"/>
  <c r="L8" i="2"/>
  <c r="G8" i="2"/>
  <c r="L7" i="2"/>
  <c r="M6" i="2"/>
  <c r="F3" i="2"/>
  <c r="C13" i="2" l="1"/>
  <c r="B13" i="2" s="1"/>
  <c r="M48" i="2"/>
  <c r="R48" i="2" s="1"/>
  <c r="M56" i="2"/>
  <c r="R56" i="2" s="1"/>
  <c r="M64" i="2"/>
  <c r="R64" i="2" s="1"/>
  <c r="M76" i="2"/>
  <c r="R76" i="2" s="1"/>
  <c r="M84" i="2"/>
  <c r="R84" i="2" s="1"/>
  <c r="M92" i="2"/>
  <c r="R92" i="2" s="1"/>
  <c r="M47" i="2"/>
  <c r="N47" i="2" s="1"/>
  <c r="M55" i="2"/>
  <c r="R55" i="2" s="1"/>
  <c r="M63" i="2"/>
  <c r="R63" i="2" s="1"/>
  <c r="M71" i="2"/>
  <c r="R71" i="2" s="1"/>
  <c r="M79" i="2"/>
  <c r="N79" i="2" s="1"/>
  <c r="M87" i="2"/>
  <c r="N87" i="2" s="1"/>
  <c r="M50" i="2"/>
  <c r="R50" i="2" s="1"/>
  <c r="M58" i="2"/>
  <c r="R58" i="2" s="1"/>
  <c r="M66" i="2"/>
  <c r="R66" i="2" s="1"/>
  <c r="M74" i="2"/>
  <c r="R74" i="2" s="1"/>
  <c r="M82" i="2"/>
  <c r="R82" i="2" s="1"/>
  <c r="M90" i="2"/>
  <c r="R90" i="2" s="1"/>
  <c r="M98" i="2"/>
  <c r="R98" i="2" s="1"/>
  <c r="M106" i="2"/>
  <c r="R106" i="2" s="1"/>
  <c r="M114" i="2"/>
  <c r="R114" i="2" s="1"/>
  <c r="M122" i="2"/>
  <c r="R122" i="2" s="1"/>
  <c r="M112" i="2"/>
  <c r="R112" i="2" s="1"/>
  <c r="M95" i="2"/>
  <c r="N95" i="2" s="1"/>
  <c r="M100" i="2"/>
  <c r="N100" i="2" s="1"/>
  <c r="M103" i="2"/>
  <c r="N103" i="2" s="1"/>
  <c r="M108" i="2"/>
  <c r="N108" i="2" s="1"/>
  <c r="M111" i="2"/>
  <c r="N111" i="2" s="1"/>
  <c r="M116" i="2"/>
  <c r="N116" i="2" s="1"/>
  <c r="M119" i="2"/>
  <c r="M124" i="2"/>
  <c r="N124" i="2" s="1"/>
  <c r="M127" i="2"/>
  <c r="N127" i="2" s="1"/>
  <c r="M44" i="2"/>
  <c r="N44" i="2" s="1"/>
  <c r="M49" i="2"/>
  <c r="N49" i="2" s="1"/>
  <c r="M52" i="2"/>
  <c r="M60" i="2"/>
  <c r="M62" i="2"/>
  <c r="M68" i="2"/>
  <c r="N68" i="2" s="1"/>
  <c r="M70" i="2"/>
  <c r="N70" i="2" s="1"/>
  <c r="M73" i="2"/>
  <c r="N73" i="2" s="1"/>
  <c r="M78" i="2"/>
  <c r="N78" i="2" s="1"/>
  <c r="M81" i="2"/>
  <c r="N81" i="2" s="1"/>
  <c r="M86" i="2"/>
  <c r="N86" i="2" s="1"/>
  <c r="M89" i="2"/>
  <c r="N89" i="2" s="1"/>
  <c r="M94" i="2"/>
  <c r="N94" i="2" s="1"/>
  <c r="M97" i="2"/>
  <c r="N97" i="2" s="1"/>
  <c r="M102" i="2"/>
  <c r="N102" i="2" s="1"/>
  <c r="M105" i="2"/>
  <c r="M110" i="2"/>
  <c r="N110" i="2" s="1"/>
  <c r="M113" i="2"/>
  <c r="N113" i="2" s="1"/>
  <c r="M118" i="2"/>
  <c r="N118" i="2" s="1"/>
  <c r="M121" i="2"/>
  <c r="N121" i="2" s="1"/>
  <c r="M126" i="2"/>
  <c r="N126" i="2" s="1"/>
  <c r="M129" i="2"/>
  <c r="N129" i="2" s="1"/>
  <c r="M164" i="2"/>
  <c r="M168" i="2"/>
  <c r="N168" i="2" s="1"/>
  <c r="M172" i="2"/>
  <c r="M176" i="2"/>
  <c r="M180" i="2"/>
  <c r="M184" i="2"/>
  <c r="N184" i="2" s="1"/>
  <c r="M46" i="2"/>
  <c r="M51" i="2"/>
  <c r="N51" i="2" s="1"/>
  <c r="M75" i="2"/>
  <c r="M88" i="2"/>
  <c r="N88" i="2" s="1"/>
  <c r="M99" i="2"/>
  <c r="N99" i="2" s="1"/>
  <c r="M120" i="2"/>
  <c r="M128" i="2"/>
  <c r="N128" i="2" s="1"/>
  <c r="R87" i="2"/>
  <c r="M43" i="2"/>
  <c r="M54" i="2"/>
  <c r="N54" i="2" s="1"/>
  <c r="M59" i="2"/>
  <c r="M67" i="2"/>
  <c r="N67" i="2" s="1"/>
  <c r="M72" i="2"/>
  <c r="M80" i="2"/>
  <c r="N80" i="2" s="1"/>
  <c r="M83" i="2"/>
  <c r="N83" i="2" s="1"/>
  <c r="M91" i="2"/>
  <c r="M96" i="2"/>
  <c r="N96" i="2" s="1"/>
  <c r="M104" i="2"/>
  <c r="N104" i="2" s="1"/>
  <c r="M107" i="2"/>
  <c r="N107" i="2" s="1"/>
  <c r="M115" i="2"/>
  <c r="N115" i="2" s="1"/>
  <c r="M123" i="2"/>
  <c r="M45" i="2"/>
  <c r="N45" i="2" s="1"/>
  <c r="M53" i="2"/>
  <c r="N53" i="2" s="1"/>
  <c r="M77" i="2"/>
  <c r="N77" i="2" s="1"/>
  <c r="M85" i="2"/>
  <c r="N85" i="2" s="1"/>
  <c r="M93" i="2"/>
  <c r="M101" i="2"/>
  <c r="M109" i="2"/>
  <c r="N109" i="2" s="1"/>
  <c r="M117" i="2"/>
  <c r="N117" i="2" s="1"/>
  <c r="M125" i="2"/>
  <c r="N125" i="2" s="1"/>
  <c r="M130" i="2"/>
  <c r="M166" i="2"/>
  <c r="M170" i="2"/>
  <c r="N170" i="2" s="1"/>
  <c r="M174" i="2"/>
  <c r="N174" i="2" s="1"/>
  <c r="M178" i="2"/>
  <c r="N178" i="2" s="1"/>
  <c r="M182" i="2"/>
  <c r="M186" i="2"/>
  <c r="M42" i="2"/>
  <c r="R42" i="2" s="1"/>
  <c r="Q6" i="2"/>
  <c r="O7" i="2" s="1"/>
  <c r="G10" i="2"/>
  <c r="P6" i="2" s="1"/>
  <c r="M34" i="2"/>
  <c r="M41" i="2"/>
  <c r="M16" i="2"/>
  <c r="M19" i="2"/>
  <c r="M22" i="2"/>
  <c r="M24" i="2"/>
  <c r="M26" i="2"/>
  <c r="M28" i="2"/>
  <c r="M30" i="2"/>
  <c r="M33" i="2"/>
  <c r="M36" i="2"/>
  <c r="M17" i="2"/>
  <c r="N63" i="2"/>
  <c r="M9" i="2"/>
  <c r="M10" i="2"/>
  <c r="M15" i="2"/>
  <c r="M7" i="2"/>
  <c r="R7" i="2" s="1"/>
  <c r="M8" i="2"/>
  <c r="M12" i="2"/>
  <c r="M18" i="2"/>
  <c r="M21" i="2"/>
  <c r="M35" i="2"/>
  <c r="M38" i="2"/>
  <c r="M13" i="2"/>
  <c r="M39" i="2"/>
  <c r="M11" i="2"/>
  <c r="M14" i="2"/>
  <c r="M20" i="2"/>
  <c r="M23" i="2"/>
  <c r="M25" i="2"/>
  <c r="M27" i="2"/>
  <c r="M29" i="2"/>
  <c r="M31" i="2"/>
  <c r="M32" i="2"/>
  <c r="M37" i="2"/>
  <c r="M40" i="2"/>
  <c r="M133" i="2"/>
  <c r="M141" i="2"/>
  <c r="M149" i="2"/>
  <c r="M157" i="2"/>
  <c r="M179" i="2"/>
  <c r="M57" i="2"/>
  <c r="M61" i="2"/>
  <c r="N71" i="2"/>
  <c r="N119" i="2"/>
  <c r="M134" i="2"/>
  <c r="M138" i="2"/>
  <c r="M142" i="2"/>
  <c r="M146" i="2"/>
  <c r="M150" i="2"/>
  <c r="M154" i="2"/>
  <c r="M158" i="2"/>
  <c r="M162" i="2"/>
  <c r="M169" i="2"/>
  <c r="M177" i="2"/>
  <c r="M185" i="2"/>
  <c r="M145" i="2"/>
  <c r="M153" i="2"/>
  <c r="M171" i="2"/>
  <c r="N56" i="2"/>
  <c r="M65" i="2"/>
  <c r="M69" i="2"/>
  <c r="N76" i="2"/>
  <c r="N82" i="2"/>
  <c r="N114" i="2"/>
  <c r="N122" i="2"/>
  <c r="M167" i="2"/>
  <c r="M175" i="2"/>
  <c r="M183" i="2"/>
  <c r="M137" i="2"/>
  <c r="M161" i="2"/>
  <c r="N48" i="2"/>
  <c r="N58" i="2"/>
  <c r="M165" i="2"/>
  <c r="M173" i="2"/>
  <c r="M181" i="2"/>
  <c r="M132" i="2"/>
  <c r="M136" i="2"/>
  <c r="M140" i="2"/>
  <c r="M144" i="2"/>
  <c r="M148" i="2"/>
  <c r="M152" i="2"/>
  <c r="M156" i="2"/>
  <c r="M160" i="2"/>
  <c r="M131" i="2"/>
  <c r="M135" i="2"/>
  <c r="M139" i="2"/>
  <c r="M143" i="2"/>
  <c r="M147" i="2"/>
  <c r="M151" i="2"/>
  <c r="M155" i="2"/>
  <c r="M159" i="2"/>
  <c r="M163" i="2"/>
  <c r="N176" i="2"/>
  <c r="N90" i="2" l="1"/>
  <c r="N64" i="2"/>
  <c r="N84" i="2"/>
  <c r="N50" i="2"/>
  <c r="N66" i="2"/>
  <c r="N98" i="2"/>
  <c r="R79" i="2"/>
  <c r="N112" i="2"/>
  <c r="R47" i="2"/>
  <c r="N92" i="2"/>
  <c r="N106" i="2"/>
  <c r="N74" i="2"/>
  <c r="N55" i="2"/>
  <c r="N130" i="2"/>
  <c r="N172" i="2"/>
  <c r="N123" i="2"/>
  <c r="N101" i="2"/>
  <c r="N60" i="2"/>
  <c r="N105" i="2"/>
  <c r="N186" i="2"/>
  <c r="N93" i="2"/>
  <c r="R147" i="2"/>
  <c r="R161" i="2"/>
  <c r="R185" i="2"/>
  <c r="R182" i="2"/>
  <c r="R166" i="2"/>
  <c r="R109" i="2"/>
  <c r="R77" i="2"/>
  <c r="R107" i="2"/>
  <c r="R91" i="2"/>
  <c r="R72" i="2"/>
  <c r="R43" i="2"/>
  <c r="R120" i="2"/>
  <c r="R75" i="2"/>
  <c r="R180" i="2"/>
  <c r="R164" i="2"/>
  <c r="R118" i="2"/>
  <c r="R102" i="2"/>
  <c r="R86" i="2"/>
  <c r="R70" i="2"/>
  <c r="R62" i="2"/>
  <c r="R52" i="2"/>
  <c r="R127" i="2"/>
  <c r="R111" i="2"/>
  <c r="R95" i="2"/>
  <c r="R156" i="2"/>
  <c r="R148" i="2"/>
  <c r="R140" i="2"/>
  <c r="R132" i="2"/>
  <c r="R65" i="2"/>
  <c r="R158" i="2"/>
  <c r="R150" i="2"/>
  <c r="R142" i="2"/>
  <c r="R134" i="2"/>
  <c r="R57" i="2"/>
  <c r="R179" i="2"/>
  <c r="R149" i="2"/>
  <c r="R133" i="2"/>
  <c r="R178" i="2"/>
  <c r="R130" i="2"/>
  <c r="R101" i="2"/>
  <c r="R53" i="2"/>
  <c r="R104" i="2"/>
  <c r="R67" i="2"/>
  <c r="R99" i="2"/>
  <c r="R51" i="2"/>
  <c r="R176" i="2"/>
  <c r="R129" i="2"/>
  <c r="R113" i="2"/>
  <c r="R97" i="2"/>
  <c r="R81" i="2"/>
  <c r="R68" i="2"/>
  <c r="R60" i="2"/>
  <c r="R49" i="2"/>
  <c r="R124" i="2"/>
  <c r="R108" i="2"/>
  <c r="R155" i="2"/>
  <c r="R131" i="2"/>
  <c r="R175" i="2"/>
  <c r="R145" i="2"/>
  <c r="R159" i="2"/>
  <c r="R143" i="2"/>
  <c r="R181" i="2"/>
  <c r="R183" i="2"/>
  <c r="N75" i="2"/>
  <c r="R174" i="2"/>
  <c r="R125" i="2"/>
  <c r="R93" i="2"/>
  <c r="R123" i="2"/>
  <c r="R96" i="2"/>
  <c r="R83" i="2"/>
  <c r="R59" i="2"/>
  <c r="R88" i="2"/>
  <c r="R46" i="2"/>
  <c r="R172" i="2"/>
  <c r="R126" i="2"/>
  <c r="R110" i="2"/>
  <c r="R94" i="2"/>
  <c r="R78" i="2"/>
  <c r="R119" i="2"/>
  <c r="R103" i="2"/>
  <c r="R163" i="2"/>
  <c r="R139" i="2"/>
  <c r="R173" i="2"/>
  <c r="R171" i="2"/>
  <c r="R169" i="2"/>
  <c r="R61" i="2"/>
  <c r="N182" i="2"/>
  <c r="N166" i="2"/>
  <c r="R151" i="2"/>
  <c r="R135" i="2"/>
  <c r="R165" i="2"/>
  <c r="N91" i="2"/>
  <c r="R137" i="2"/>
  <c r="R167" i="2"/>
  <c r="N120" i="2"/>
  <c r="N72" i="2"/>
  <c r="R153" i="2"/>
  <c r="R177" i="2"/>
  <c r="N180" i="2"/>
  <c r="N164" i="2"/>
  <c r="R160" i="2"/>
  <c r="R152" i="2"/>
  <c r="R144" i="2"/>
  <c r="R136" i="2"/>
  <c r="N62" i="2"/>
  <c r="R69" i="2"/>
  <c r="N46" i="2"/>
  <c r="R162" i="2"/>
  <c r="R154" i="2"/>
  <c r="R146" i="2"/>
  <c r="R138" i="2"/>
  <c r="N52" i="2"/>
  <c r="R157" i="2"/>
  <c r="R141" i="2"/>
  <c r="N59" i="2"/>
  <c r="N43" i="2"/>
  <c r="R186" i="2"/>
  <c r="R170" i="2"/>
  <c r="R117" i="2"/>
  <c r="R85" i="2"/>
  <c r="R45" i="2"/>
  <c r="R115" i="2"/>
  <c r="R80" i="2"/>
  <c r="R54" i="2"/>
  <c r="R128" i="2"/>
  <c r="R184" i="2"/>
  <c r="R168" i="2"/>
  <c r="R121" i="2"/>
  <c r="R105" i="2"/>
  <c r="R89" i="2"/>
  <c r="R73" i="2"/>
  <c r="R44" i="2"/>
  <c r="R116" i="2"/>
  <c r="R100" i="2"/>
  <c r="N42" i="2"/>
  <c r="R40" i="2"/>
  <c r="R35" i="2"/>
  <c r="R9" i="2"/>
  <c r="R26" i="2"/>
  <c r="R37" i="2"/>
  <c r="R27" i="2"/>
  <c r="R14" i="2"/>
  <c r="R39" i="2"/>
  <c r="R21" i="2"/>
  <c r="R17" i="2"/>
  <c r="R33" i="2"/>
  <c r="R24" i="2"/>
  <c r="R41" i="2"/>
  <c r="R20" i="2"/>
  <c r="R8" i="2"/>
  <c r="R16" i="2"/>
  <c r="R32" i="2"/>
  <c r="R25" i="2"/>
  <c r="R11" i="2"/>
  <c r="R13" i="2"/>
  <c r="R18" i="2"/>
  <c r="R15" i="2"/>
  <c r="R30" i="2"/>
  <c r="R22" i="2"/>
  <c r="R34" i="2"/>
  <c r="R29" i="2"/>
  <c r="R36" i="2"/>
  <c r="R31" i="2"/>
  <c r="R23" i="2"/>
  <c r="R38" i="2"/>
  <c r="R12" i="2"/>
  <c r="R10" i="2"/>
  <c r="R28" i="2"/>
  <c r="R19" i="2"/>
  <c r="N7" i="2"/>
  <c r="N163" i="2"/>
  <c r="N139" i="2"/>
  <c r="N185" i="2"/>
  <c r="N15" i="2"/>
  <c r="N30" i="2"/>
  <c r="N22" i="2"/>
  <c r="N34" i="2"/>
  <c r="N156" i="2"/>
  <c r="N148" i="2"/>
  <c r="N140" i="2"/>
  <c r="N132" i="2"/>
  <c r="N65" i="2"/>
  <c r="N158" i="2"/>
  <c r="N150" i="2"/>
  <c r="N142" i="2"/>
  <c r="N134" i="2"/>
  <c r="N61" i="2"/>
  <c r="N37" i="2"/>
  <c r="N29" i="2"/>
  <c r="N25" i="2"/>
  <c r="N20" i="2"/>
  <c r="N39" i="2"/>
  <c r="N35" i="2"/>
  <c r="N10" i="2"/>
  <c r="N28" i="2"/>
  <c r="N19" i="2"/>
  <c r="N155" i="2"/>
  <c r="N131" i="2"/>
  <c r="N173" i="2"/>
  <c r="N161" i="2"/>
  <c r="N175" i="2"/>
  <c r="N145" i="2"/>
  <c r="N157" i="2"/>
  <c r="N40" i="2"/>
  <c r="N38" i="2"/>
  <c r="N159" i="2"/>
  <c r="N151" i="2"/>
  <c r="N143" i="2"/>
  <c r="N135" i="2"/>
  <c r="N181" i="2"/>
  <c r="N165" i="2"/>
  <c r="N137" i="2"/>
  <c r="N183" i="2"/>
  <c r="N167" i="2"/>
  <c r="N153" i="2"/>
  <c r="N177" i="2"/>
  <c r="N57" i="2"/>
  <c r="N179" i="2"/>
  <c r="N149" i="2"/>
  <c r="N133" i="2"/>
  <c r="N32" i="2"/>
  <c r="N14" i="2"/>
  <c r="N13" i="2"/>
  <c r="N21" i="2"/>
  <c r="N8" i="2"/>
  <c r="N17" i="2"/>
  <c r="N36" i="2"/>
  <c r="N26" i="2"/>
  <c r="N16" i="2"/>
  <c r="N147" i="2"/>
  <c r="N171" i="2"/>
  <c r="N169" i="2"/>
  <c r="N141" i="2"/>
  <c r="N12" i="2"/>
  <c r="N160" i="2"/>
  <c r="N152" i="2"/>
  <c r="N144" i="2"/>
  <c r="N136" i="2"/>
  <c r="N69" i="2"/>
  <c r="N162" i="2"/>
  <c r="N154" i="2"/>
  <c r="N146" i="2"/>
  <c r="N138" i="2"/>
  <c r="N31" i="2"/>
  <c r="N27" i="2"/>
  <c r="N23" i="2"/>
  <c r="N11" i="2"/>
  <c r="N18" i="2"/>
  <c r="N9" i="2"/>
  <c r="N33" i="2"/>
  <c r="N24" i="2"/>
  <c r="N41" i="2"/>
  <c r="R6" i="2" l="1"/>
  <c r="P7" i="2"/>
  <c r="N6" i="2"/>
  <c r="Q7" i="2"/>
  <c r="O8" i="2" l="1"/>
  <c r="Q8" i="2"/>
  <c r="J8" i="2"/>
  <c r="P8" i="2" l="1"/>
  <c r="O9" i="2"/>
  <c r="P9" i="2" s="1"/>
  <c r="Q9" i="2"/>
  <c r="O10" i="2" l="1"/>
  <c r="P10" i="2" s="1"/>
  <c r="Q10" i="2"/>
  <c r="O11" i="2" l="1"/>
  <c r="P11" i="2" s="1"/>
  <c r="Q11" i="2"/>
  <c r="O12" i="2" l="1"/>
  <c r="P12" i="2" s="1"/>
  <c r="Q12" i="2"/>
  <c r="O13" i="2" l="1"/>
  <c r="P13" i="2" s="1"/>
  <c r="Q13" i="2"/>
  <c r="O14" i="2" l="1"/>
  <c r="P14" i="2" s="1"/>
  <c r="Q14" i="2"/>
  <c r="O15" i="2" l="1"/>
  <c r="P15" i="2" s="1"/>
  <c r="Q15" i="2"/>
  <c r="O16" i="2" l="1"/>
  <c r="P16" i="2" s="1"/>
  <c r="Q16" i="2"/>
  <c r="O17" i="2" l="1"/>
  <c r="P17" i="2" s="1"/>
  <c r="Q17" i="2"/>
  <c r="O18" i="2" l="1"/>
  <c r="P18" i="2" s="1"/>
  <c r="Q18" i="2"/>
  <c r="O19" i="2" l="1"/>
  <c r="P19" i="2" s="1"/>
  <c r="Q19" i="2"/>
  <c r="O20" i="2" l="1"/>
  <c r="P20" i="2" s="1"/>
  <c r="Q20" i="2"/>
  <c r="O21" i="2" l="1"/>
  <c r="P21" i="2" s="1"/>
  <c r="Q21" i="2"/>
  <c r="O22" i="2" l="1"/>
  <c r="P22" i="2" s="1"/>
  <c r="Q22" i="2"/>
  <c r="O23" i="2" l="1"/>
  <c r="P23" i="2" s="1"/>
  <c r="Q23" i="2"/>
  <c r="O24" i="2" l="1"/>
  <c r="P24" i="2" s="1"/>
  <c r="Q24" i="2"/>
  <c r="O25" i="2" l="1"/>
  <c r="P25" i="2" s="1"/>
  <c r="Q25" i="2"/>
  <c r="O26" i="2" l="1"/>
  <c r="P26" i="2" s="1"/>
  <c r="Q26" i="2"/>
  <c r="O27" i="2" l="1"/>
  <c r="P27" i="2" s="1"/>
  <c r="Q27" i="2"/>
  <c r="O28" i="2" l="1"/>
  <c r="P28" i="2" s="1"/>
  <c r="Q28" i="2"/>
  <c r="O29" i="2" l="1"/>
  <c r="P29" i="2" s="1"/>
  <c r="Q29" i="2"/>
  <c r="O30" i="2" l="1"/>
  <c r="P30" i="2" s="1"/>
  <c r="Q30" i="2"/>
  <c r="O31" i="2" l="1"/>
  <c r="P31" i="2" s="1"/>
  <c r="Q31" i="2"/>
  <c r="O32" i="2" l="1"/>
  <c r="P32" i="2" s="1"/>
  <c r="Q32" i="2"/>
  <c r="O33" i="2" l="1"/>
  <c r="P33" i="2" s="1"/>
  <c r="Q33" i="2"/>
  <c r="O34" i="2" l="1"/>
  <c r="P34" i="2" s="1"/>
  <c r="Q34" i="2"/>
  <c r="O35" i="2" l="1"/>
  <c r="P35" i="2" s="1"/>
  <c r="Q35" i="2"/>
  <c r="O36" i="2" l="1"/>
  <c r="P36" i="2" s="1"/>
  <c r="Q36" i="2"/>
  <c r="O37" i="2" l="1"/>
  <c r="P37" i="2" s="1"/>
  <c r="Q37" i="2"/>
  <c r="O38" i="2" l="1"/>
  <c r="P38" i="2" s="1"/>
  <c r="Q38" i="2"/>
  <c r="O39" i="2" l="1"/>
  <c r="P39" i="2" s="1"/>
  <c r="Q39" i="2"/>
  <c r="O40" i="2" l="1"/>
  <c r="P40" i="2" s="1"/>
  <c r="Q40" i="2"/>
  <c r="O41" i="2" l="1"/>
  <c r="P41" i="2" s="1"/>
  <c r="Q41" i="2"/>
  <c r="O42" i="2" l="1"/>
  <c r="Q42" i="2"/>
  <c r="O43" i="2" l="1"/>
  <c r="P43" i="2" s="1"/>
  <c r="Q43" i="2"/>
  <c r="P42" i="2"/>
  <c r="O44" i="2" l="1"/>
  <c r="Q44" i="2"/>
  <c r="C19" i="1"/>
  <c r="O45" i="2" l="1"/>
  <c r="P45" i="2" s="1"/>
  <c r="Q45" i="2"/>
  <c r="P44" i="2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7" i="1"/>
  <c r="O46" i="2" l="1"/>
  <c r="P46" i="2" s="1"/>
  <c r="Q46" i="2"/>
  <c r="C12" i="1"/>
  <c r="G8" i="1"/>
  <c r="O47" i="2" l="1"/>
  <c r="P47" i="2" s="1"/>
  <c r="Q47" i="2"/>
  <c r="C13" i="1"/>
  <c r="B13" i="1" s="1"/>
  <c r="Q6" i="1"/>
  <c r="O7" i="1" s="1"/>
  <c r="O48" i="2" l="1"/>
  <c r="Q48" i="2"/>
  <c r="G10" i="1"/>
  <c r="P6" i="1" s="1"/>
  <c r="D10" i="1"/>
  <c r="O49" i="2" l="1"/>
  <c r="P49" i="2" s="1"/>
  <c r="Q49" i="2"/>
  <c r="P48" i="2"/>
  <c r="C11" i="1"/>
  <c r="B11" i="1" s="1"/>
  <c r="C29" i="1"/>
  <c r="O50" i="2" l="1"/>
  <c r="Q50" i="2"/>
  <c r="F3" i="1"/>
  <c r="O51" i="2" l="1"/>
  <c r="P51" i="2" s="1"/>
  <c r="Q51" i="2"/>
  <c r="P50" i="2"/>
  <c r="M6" i="1"/>
  <c r="O52" i="2" l="1"/>
  <c r="P52" i="2" s="1"/>
  <c r="Q52" i="2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91" i="1"/>
  <c r="M92" i="1"/>
  <c r="M93" i="1"/>
  <c r="M94" i="1"/>
  <c r="M95" i="1"/>
  <c r="M96" i="1"/>
  <c r="M97" i="1"/>
  <c r="M98" i="1"/>
  <c r="M99" i="1"/>
  <c r="M100" i="1"/>
  <c r="M101" i="1"/>
  <c r="M102" i="1"/>
  <c r="M79" i="1"/>
  <c r="M80" i="1"/>
  <c r="M81" i="1"/>
  <c r="M82" i="1"/>
  <c r="M83" i="1"/>
  <c r="M84" i="1"/>
  <c r="M85" i="1"/>
  <c r="M86" i="1"/>
  <c r="M87" i="1"/>
  <c r="M88" i="1"/>
  <c r="M89" i="1"/>
  <c r="M90" i="1"/>
  <c r="M72" i="1"/>
  <c r="M74" i="1"/>
  <c r="M78" i="1"/>
  <c r="M75" i="1"/>
  <c r="M73" i="1"/>
  <c r="M77" i="1"/>
  <c r="M76" i="1"/>
  <c r="M31" i="1"/>
  <c r="M33" i="1"/>
  <c r="M39" i="1"/>
  <c r="M47" i="1"/>
  <c r="M55" i="1"/>
  <c r="M63" i="1"/>
  <c r="M43" i="1"/>
  <c r="M51" i="1"/>
  <c r="M71" i="1"/>
  <c r="M40" i="1"/>
  <c r="M45" i="1"/>
  <c r="M50" i="1"/>
  <c r="M53" i="1"/>
  <c r="M64" i="1"/>
  <c r="M70" i="1"/>
  <c r="M36" i="1"/>
  <c r="M38" i="1"/>
  <c r="M41" i="1"/>
  <c r="M44" i="1"/>
  <c r="M46" i="1"/>
  <c r="M49" i="1"/>
  <c r="M52" i="1"/>
  <c r="M54" i="1"/>
  <c r="M57" i="1"/>
  <c r="M60" i="1"/>
  <c r="M62" i="1"/>
  <c r="M65" i="1"/>
  <c r="M67" i="1"/>
  <c r="M69" i="1"/>
  <c r="M34" i="1"/>
  <c r="M56" i="1"/>
  <c r="M61" i="1"/>
  <c r="M68" i="1"/>
  <c r="M32" i="1"/>
  <c r="M35" i="1"/>
  <c r="M59" i="1"/>
  <c r="M37" i="1"/>
  <c r="M42" i="1"/>
  <c r="M48" i="1"/>
  <c r="M58" i="1"/>
  <c r="M66" i="1"/>
  <c r="M29" i="1"/>
  <c r="M30" i="1"/>
  <c r="M27" i="1"/>
  <c r="M28" i="1"/>
  <c r="M8" i="1"/>
  <c r="M22" i="1"/>
  <c r="M23" i="1"/>
  <c r="M24" i="1"/>
  <c r="M25" i="1"/>
  <c r="M26" i="1"/>
  <c r="M15" i="1"/>
  <c r="M14" i="1"/>
  <c r="M19" i="1"/>
  <c r="M18" i="1"/>
  <c r="M11" i="1"/>
  <c r="M21" i="1"/>
  <c r="M17" i="1"/>
  <c r="M13" i="1"/>
  <c r="M20" i="1"/>
  <c r="M16" i="1"/>
  <c r="M12" i="1"/>
  <c r="M7" i="1"/>
  <c r="M10" i="1"/>
  <c r="M9" i="1"/>
  <c r="R48" i="1" l="1"/>
  <c r="R56" i="1"/>
  <c r="R65" i="1"/>
  <c r="R54" i="1"/>
  <c r="R44" i="1"/>
  <c r="R70" i="1"/>
  <c r="R45" i="1"/>
  <c r="R43" i="1"/>
  <c r="R77" i="1"/>
  <c r="R74" i="1"/>
  <c r="R88" i="1"/>
  <c r="R84" i="1"/>
  <c r="R80" i="1"/>
  <c r="R100" i="1"/>
  <c r="R96" i="1"/>
  <c r="R92" i="1"/>
  <c r="R184" i="1"/>
  <c r="R180" i="1"/>
  <c r="R176" i="1"/>
  <c r="R172" i="1"/>
  <c r="R168" i="1"/>
  <c r="R164" i="1"/>
  <c r="R160" i="1"/>
  <c r="R156" i="1"/>
  <c r="R152" i="1"/>
  <c r="R148" i="1"/>
  <c r="R144" i="1"/>
  <c r="R140" i="1"/>
  <c r="R136" i="1"/>
  <c r="R132" i="1"/>
  <c r="R128" i="1"/>
  <c r="R124" i="1"/>
  <c r="R120" i="1"/>
  <c r="R116" i="1"/>
  <c r="R112" i="1"/>
  <c r="R108" i="1"/>
  <c r="R104" i="1"/>
  <c r="R62" i="1"/>
  <c r="R52" i="1"/>
  <c r="R64" i="1"/>
  <c r="R63" i="1"/>
  <c r="R73" i="1"/>
  <c r="R72" i="1"/>
  <c r="R87" i="1"/>
  <c r="R83" i="1"/>
  <c r="R79" i="1"/>
  <c r="R99" i="1"/>
  <c r="R95" i="1"/>
  <c r="R91" i="1"/>
  <c r="R183" i="1"/>
  <c r="R179" i="1"/>
  <c r="R175" i="1"/>
  <c r="R171" i="1"/>
  <c r="R167" i="1"/>
  <c r="R163" i="1"/>
  <c r="R159" i="1"/>
  <c r="R155" i="1"/>
  <c r="R151" i="1"/>
  <c r="R147" i="1"/>
  <c r="R143" i="1"/>
  <c r="R139" i="1"/>
  <c r="R135" i="1"/>
  <c r="R131" i="1"/>
  <c r="R127" i="1"/>
  <c r="R123" i="1"/>
  <c r="R119" i="1"/>
  <c r="R115" i="1"/>
  <c r="R111" i="1"/>
  <c r="R107" i="1"/>
  <c r="R103" i="1"/>
  <c r="R66" i="1"/>
  <c r="R68" i="1"/>
  <c r="R69" i="1"/>
  <c r="R60" i="1"/>
  <c r="R49" i="1"/>
  <c r="R53" i="1"/>
  <c r="R71" i="1"/>
  <c r="R55" i="1"/>
  <c r="R75" i="1"/>
  <c r="R90" i="1"/>
  <c r="R86" i="1"/>
  <c r="R82" i="1"/>
  <c r="R102" i="1"/>
  <c r="R98" i="1"/>
  <c r="R94" i="1"/>
  <c r="R186" i="1"/>
  <c r="R182" i="1"/>
  <c r="R178" i="1"/>
  <c r="R174" i="1"/>
  <c r="R170" i="1"/>
  <c r="R166" i="1"/>
  <c r="R162" i="1"/>
  <c r="R158" i="1"/>
  <c r="R154" i="1"/>
  <c r="R150" i="1"/>
  <c r="R146" i="1"/>
  <c r="R142" i="1"/>
  <c r="R138" i="1"/>
  <c r="R134" i="1"/>
  <c r="R130" i="1"/>
  <c r="R126" i="1"/>
  <c r="R122" i="1"/>
  <c r="R118" i="1"/>
  <c r="R114" i="1"/>
  <c r="R110" i="1"/>
  <c r="R106" i="1"/>
  <c r="R58" i="1"/>
  <c r="R59" i="1"/>
  <c r="R61" i="1"/>
  <c r="R67" i="1"/>
  <c r="R57" i="1"/>
  <c r="R46" i="1"/>
  <c r="R50" i="1"/>
  <c r="R51" i="1"/>
  <c r="R47" i="1"/>
  <c r="R76" i="1"/>
  <c r="R78" i="1"/>
  <c r="R89" i="1"/>
  <c r="R85" i="1"/>
  <c r="R81" i="1"/>
  <c r="R101" i="1"/>
  <c r="R97" i="1"/>
  <c r="R93" i="1"/>
  <c r="R185" i="1"/>
  <c r="R181" i="1"/>
  <c r="R177" i="1"/>
  <c r="R173" i="1"/>
  <c r="R169" i="1"/>
  <c r="R165" i="1"/>
  <c r="R161" i="1"/>
  <c r="R157" i="1"/>
  <c r="R153" i="1"/>
  <c r="R149" i="1"/>
  <c r="R145" i="1"/>
  <c r="R141" i="1"/>
  <c r="R137" i="1"/>
  <c r="R133" i="1"/>
  <c r="R129" i="1"/>
  <c r="R125" i="1"/>
  <c r="R121" i="1"/>
  <c r="R117" i="1"/>
  <c r="R113" i="1"/>
  <c r="R109" i="1"/>
  <c r="R105" i="1"/>
  <c r="O53" i="2"/>
  <c r="P53" i="2" s="1"/>
  <c r="Q53" i="2"/>
  <c r="R21" i="1"/>
  <c r="R28" i="1"/>
  <c r="R38" i="1"/>
  <c r="R10" i="1"/>
  <c r="R20" i="1"/>
  <c r="R11" i="1"/>
  <c r="R15" i="1"/>
  <c r="R23" i="1"/>
  <c r="R27" i="1"/>
  <c r="R36" i="1"/>
  <c r="R16" i="1"/>
  <c r="R24" i="1"/>
  <c r="R37" i="1"/>
  <c r="R31" i="1"/>
  <c r="R13" i="1"/>
  <c r="R18" i="1"/>
  <c r="R26" i="1"/>
  <c r="R22" i="1"/>
  <c r="R30" i="1"/>
  <c r="R35" i="1"/>
  <c r="R39" i="1"/>
  <c r="R9" i="1"/>
  <c r="R14" i="1"/>
  <c r="R12" i="1"/>
  <c r="R17" i="1"/>
  <c r="R19" i="1"/>
  <c r="R25" i="1"/>
  <c r="R8" i="1"/>
  <c r="R29" i="1"/>
  <c r="R42" i="1"/>
  <c r="R32" i="1"/>
  <c r="R34" i="1"/>
  <c r="R41" i="1"/>
  <c r="R40" i="1"/>
  <c r="R33" i="1"/>
  <c r="R7" i="1"/>
  <c r="N186" i="1"/>
  <c r="N174" i="1"/>
  <c r="N162" i="1"/>
  <c r="N142" i="1"/>
  <c r="N130" i="1"/>
  <c r="N118" i="1"/>
  <c r="N106" i="1"/>
  <c r="N185" i="1"/>
  <c r="N181" i="1"/>
  <c r="N177" i="1"/>
  <c r="N173" i="1"/>
  <c r="N169" i="1"/>
  <c r="N165" i="1"/>
  <c r="N161" i="1"/>
  <c r="N157" i="1"/>
  <c r="N153" i="1"/>
  <c r="N149" i="1"/>
  <c r="N145" i="1"/>
  <c r="N141" i="1"/>
  <c r="N137" i="1"/>
  <c r="N133" i="1"/>
  <c r="N129" i="1"/>
  <c r="N125" i="1"/>
  <c r="N121" i="1"/>
  <c r="N117" i="1"/>
  <c r="N113" i="1"/>
  <c r="N109" i="1"/>
  <c r="N105" i="1"/>
  <c r="N182" i="1"/>
  <c r="N170" i="1"/>
  <c r="N158" i="1"/>
  <c r="N146" i="1"/>
  <c r="N134" i="1"/>
  <c r="N122" i="1"/>
  <c r="N114" i="1"/>
  <c r="N184" i="1"/>
  <c r="N180" i="1"/>
  <c r="N176" i="1"/>
  <c r="N172" i="1"/>
  <c r="N168" i="1"/>
  <c r="N164" i="1"/>
  <c r="N160" i="1"/>
  <c r="N156" i="1"/>
  <c r="N152" i="1"/>
  <c r="N148" i="1"/>
  <c r="N144" i="1"/>
  <c r="N140" i="1"/>
  <c r="N136" i="1"/>
  <c r="N132" i="1"/>
  <c r="N128" i="1"/>
  <c r="N124" i="1"/>
  <c r="N120" i="1"/>
  <c r="N116" i="1"/>
  <c r="N112" i="1"/>
  <c r="N108" i="1"/>
  <c r="N104" i="1"/>
  <c r="N178" i="1"/>
  <c r="N166" i="1"/>
  <c r="N154" i="1"/>
  <c r="N150" i="1"/>
  <c r="N138" i="1"/>
  <c r="N126" i="1"/>
  <c r="N110" i="1"/>
  <c r="N183" i="1"/>
  <c r="N179" i="1"/>
  <c r="N175" i="1"/>
  <c r="N171" i="1"/>
  <c r="N167" i="1"/>
  <c r="N163" i="1"/>
  <c r="N159" i="1"/>
  <c r="N155" i="1"/>
  <c r="N151" i="1"/>
  <c r="N147" i="1"/>
  <c r="N143" i="1"/>
  <c r="N139" i="1"/>
  <c r="N135" i="1"/>
  <c r="N131" i="1"/>
  <c r="N127" i="1"/>
  <c r="N123" i="1"/>
  <c r="N119" i="1"/>
  <c r="N115" i="1"/>
  <c r="N111" i="1"/>
  <c r="N107" i="1"/>
  <c r="N103" i="1"/>
  <c r="N16" i="1"/>
  <c r="N28" i="1"/>
  <c r="N68" i="1"/>
  <c r="N49" i="1"/>
  <c r="N71" i="1"/>
  <c r="N75" i="1"/>
  <c r="N82" i="1"/>
  <c r="N94" i="1"/>
  <c r="N10" i="1"/>
  <c r="N20" i="1"/>
  <c r="N11" i="1"/>
  <c r="N15" i="1"/>
  <c r="N23" i="1"/>
  <c r="N27" i="1"/>
  <c r="N58" i="1"/>
  <c r="N59" i="1"/>
  <c r="N61" i="1"/>
  <c r="N67" i="1"/>
  <c r="N57" i="1"/>
  <c r="N46" i="1"/>
  <c r="N36" i="1"/>
  <c r="N50" i="1"/>
  <c r="N51" i="1"/>
  <c r="N47" i="1"/>
  <c r="N76" i="1"/>
  <c r="N78" i="1"/>
  <c r="N89" i="1"/>
  <c r="N85" i="1"/>
  <c r="N81" i="1"/>
  <c r="N101" i="1"/>
  <c r="N97" i="1"/>
  <c r="N93" i="1"/>
  <c r="N9" i="1"/>
  <c r="N14" i="1"/>
  <c r="N66" i="1"/>
  <c r="N69" i="1"/>
  <c r="N38" i="1"/>
  <c r="N55" i="1"/>
  <c r="N90" i="1"/>
  <c r="N102" i="1"/>
  <c r="N13" i="1"/>
  <c r="N26" i="1"/>
  <c r="N22" i="1"/>
  <c r="N30" i="1"/>
  <c r="N48" i="1"/>
  <c r="N35" i="1"/>
  <c r="N56" i="1"/>
  <c r="N65" i="1"/>
  <c r="N54" i="1"/>
  <c r="N44" i="1"/>
  <c r="N70" i="1"/>
  <c r="N45" i="1"/>
  <c r="N43" i="1"/>
  <c r="N39" i="1"/>
  <c r="N77" i="1"/>
  <c r="N74" i="1"/>
  <c r="N88" i="1"/>
  <c r="N84" i="1"/>
  <c r="N80" i="1"/>
  <c r="N100" i="1"/>
  <c r="N96" i="1"/>
  <c r="N92" i="1"/>
  <c r="N21" i="1"/>
  <c r="N24" i="1"/>
  <c r="N37" i="1"/>
  <c r="N60" i="1"/>
  <c r="N53" i="1"/>
  <c r="N31" i="1"/>
  <c r="N86" i="1"/>
  <c r="N98" i="1"/>
  <c r="N18" i="1"/>
  <c r="N12" i="1"/>
  <c r="N17" i="1"/>
  <c r="N19" i="1"/>
  <c r="N25" i="1"/>
  <c r="N8" i="1"/>
  <c r="N29" i="1"/>
  <c r="N42" i="1"/>
  <c r="N32" i="1"/>
  <c r="N34" i="1"/>
  <c r="N62" i="1"/>
  <c r="N52" i="1"/>
  <c r="N41" i="1"/>
  <c r="N64" i="1"/>
  <c r="N40" i="1"/>
  <c r="N63" i="1"/>
  <c r="N33" i="1"/>
  <c r="N73" i="1"/>
  <c r="N72" i="1"/>
  <c r="N87" i="1"/>
  <c r="N83" i="1"/>
  <c r="N79" i="1"/>
  <c r="N99" i="1"/>
  <c r="N95" i="1"/>
  <c r="N91" i="1"/>
  <c r="N7" i="1"/>
  <c r="P7" i="1" s="1"/>
  <c r="O54" i="2" l="1"/>
  <c r="P54" i="2" s="1"/>
  <c r="Q54" i="2"/>
  <c r="R6" i="1"/>
  <c r="O55" i="2" l="1"/>
  <c r="P55" i="2" s="1"/>
  <c r="Q55" i="2"/>
  <c r="O56" i="2" l="1"/>
  <c r="P56" i="2" s="1"/>
  <c r="Q56" i="2"/>
  <c r="O57" i="2" l="1"/>
  <c r="P57" i="2" s="1"/>
  <c r="Q57" i="2"/>
  <c r="O58" i="2" l="1"/>
  <c r="P58" i="2" s="1"/>
  <c r="Q58" i="2"/>
  <c r="O59" i="2" l="1"/>
  <c r="P59" i="2" s="1"/>
  <c r="Q59" i="2"/>
  <c r="O60" i="2" l="1"/>
  <c r="P60" i="2" s="1"/>
  <c r="Q60" i="2"/>
  <c r="O61" i="2" l="1"/>
  <c r="P61" i="2" s="1"/>
  <c r="Q61" i="2"/>
  <c r="O62" i="2" l="1"/>
  <c r="P62" i="2" s="1"/>
  <c r="Q62" i="2"/>
  <c r="O63" i="2" l="1"/>
  <c r="P63" i="2" s="1"/>
  <c r="Q63" i="2"/>
  <c r="O64" i="2" l="1"/>
  <c r="P64" i="2" s="1"/>
  <c r="Q64" i="2"/>
  <c r="O65" i="2" l="1"/>
  <c r="P65" i="2" s="1"/>
  <c r="Q65" i="2"/>
  <c r="O66" i="2" l="1"/>
  <c r="P66" i="2" s="1"/>
  <c r="Q66" i="2"/>
  <c r="Q67" i="2" l="1"/>
  <c r="O67" i="2"/>
  <c r="P67" i="2" s="1"/>
  <c r="O68" i="2" l="1"/>
  <c r="P68" i="2" s="1"/>
  <c r="Q68" i="2"/>
  <c r="O69" i="2" l="1"/>
  <c r="P69" i="2" s="1"/>
  <c r="Q69" i="2"/>
  <c r="O70" i="2" l="1"/>
  <c r="P70" i="2" s="1"/>
  <c r="Q70" i="2"/>
  <c r="O71" i="2" l="1"/>
  <c r="P71" i="2" s="1"/>
  <c r="Q71" i="2"/>
  <c r="O72" i="2" l="1"/>
  <c r="P72" i="2" s="1"/>
  <c r="Q72" i="2"/>
  <c r="O73" i="2" l="1"/>
  <c r="P73" i="2" s="1"/>
  <c r="Q73" i="2"/>
  <c r="O74" i="2" l="1"/>
  <c r="P74" i="2" s="1"/>
  <c r="Q74" i="2"/>
  <c r="O75" i="2" l="1"/>
  <c r="P75" i="2" s="1"/>
  <c r="Q75" i="2"/>
  <c r="O76" i="2" l="1"/>
  <c r="P76" i="2" s="1"/>
  <c r="Q76" i="2"/>
  <c r="O77" i="2" l="1"/>
  <c r="P77" i="2" s="1"/>
  <c r="Q77" i="2"/>
  <c r="O78" i="2" l="1"/>
  <c r="P78" i="2" s="1"/>
  <c r="Q78" i="2"/>
  <c r="O79" i="2" l="1"/>
  <c r="P79" i="2" s="1"/>
  <c r="Q79" i="2"/>
  <c r="O80" i="2" l="1"/>
  <c r="P80" i="2" s="1"/>
  <c r="Q80" i="2"/>
  <c r="O81" i="2" l="1"/>
  <c r="P81" i="2" s="1"/>
  <c r="Q81" i="2"/>
  <c r="O82" i="2" l="1"/>
  <c r="P82" i="2" s="1"/>
  <c r="Q82" i="2"/>
  <c r="O83" i="2" l="1"/>
  <c r="P83" i="2" s="1"/>
  <c r="Q83" i="2"/>
  <c r="O84" i="2" l="1"/>
  <c r="P84" i="2" s="1"/>
  <c r="Q84" i="2"/>
  <c r="Q85" i="2" l="1"/>
  <c r="O85" i="2"/>
  <c r="P85" i="2" s="1"/>
  <c r="O86" i="2" l="1"/>
  <c r="P86" i="2" s="1"/>
  <c r="Q86" i="2"/>
  <c r="O87" i="2" l="1"/>
  <c r="P87" i="2" s="1"/>
  <c r="Q87" i="2"/>
  <c r="O88" i="2" l="1"/>
  <c r="P88" i="2" s="1"/>
  <c r="Q88" i="2"/>
  <c r="O89" i="2" l="1"/>
  <c r="P89" i="2" s="1"/>
  <c r="Q89" i="2"/>
  <c r="O90" i="2" l="1"/>
  <c r="P90" i="2" s="1"/>
  <c r="Q90" i="2"/>
  <c r="O91" i="2" l="1"/>
  <c r="P91" i="2" s="1"/>
  <c r="Q91" i="2"/>
  <c r="O92" i="2" l="1"/>
  <c r="P92" i="2" s="1"/>
  <c r="Q92" i="2"/>
  <c r="O93" i="2" l="1"/>
  <c r="P93" i="2" s="1"/>
  <c r="Q93" i="2"/>
  <c r="O94" i="2" l="1"/>
  <c r="P94" i="2" s="1"/>
  <c r="Q94" i="2"/>
  <c r="O95" i="2" l="1"/>
  <c r="P95" i="2" s="1"/>
  <c r="Q95" i="2"/>
  <c r="O96" i="2" l="1"/>
  <c r="P96" i="2" s="1"/>
  <c r="Q96" i="2"/>
  <c r="O97" i="2" l="1"/>
  <c r="P97" i="2" s="1"/>
  <c r="Q97" i="2"/>
  <c r="O98" i="2" l="1"/>
  <c r="P98" i="2" s="1"/>
  <c r="Q98" i="2"/>
  <c r="Q99" i="2" l="1"/>
  <c r="O99" i="2"/>
  <c r="P99" i="2" s="1"/>
  <c r="O100" i="2" l="1"/>
  <c r="P100" i="2" s="1"/>
  <c r="Q100" i="2"/>
  <c r="O101" i="2" l="1"/>
  <c r="P101" i="2" s="1"/>
  <c r="Q101" i="2"/>
  <c r="O102" i="2" l="1"/>
  <c r="P102" i="2" s="1"/>
  <c r="Q102" i="2"/>
  <c r="O103" i="2" l="1"/>
  <c r="P103" i="2" s="1"/>
  <c r="Q103" i="2"/>
  <c r="O104" i="2" l="1"/>
  <c r="P104" i="2" s="1"/>
  <c r="Q104" i="2"/>
  <c r="O105" i="2" l="1"/>
  <c r="P105" i="2" s="1"/>
  <c r="Q105" i="2"/>
  <c r="O106" i="2" l="1"/>
  <c r="P106" i="2" s="1"/>
  <c r="Q106" i="2"/>
  <c r="O107" i="2" l="1"/>
  <c r="P107" i="2" s="1"/>
  <c r="Q107" i="2"/>
  <c r="O108" i="2" l="1"/>
  <c r="P108" i="2" s="1"/>
  <c r="Q108" i="2"/>
  <c r="O109" i="2" l="1"/>
  <c r="P109" i="2" s="1"/>
  <c r="Q109" i="2"/>
  <c r="O110" i="2" l="1"/>
  <c r="P110" i="2" s="1"/>
  <c r="Q110" i="2"/>
  <c r="O111" i="2" l="1"/>
  <c r="P111" i="2" s="1"/>
  <c r="Q111" i="2"/>
  <c r="O112" i="2" l="1"/>
  <c r="P112" i="2" s="1"/>
  <c r="Q112" i="2"/>
  <c r="O113" i="2" l="1"/>
  <c r="P113" i="2" s="1"/>
  <c r="Q113" i="2"/>
  <c r="O114" i="2" l="1"/>
  <c r="P114" i="2" s="1"/>
  <c r="Q114" i="2"/>
  <c r="O115" i="2" l="1"/>
  <c r="P115" i="2" s="1"/>
  <c r="Q115" i="2"/>
  <c r="O116" i="2" l="1"/>
  <c r="P116" i="2" s="1"/>
  <c r="Q116" i="2"/>
  <c r="O117" i="2" l="1"/>
  <c r="P117" i="2" s="1"/>
  <c r="Q117" i="2"/>
  <c r="O118" i="2" l="1"/>
  <c r="P118" i="2" s="1"/>
  <c r="Q118" i="2"/>
  <c r="O119" i="2" l="1"/>
  <c r="P119" i="2" s="1"/>
  <c r="Q119" i="2"/>
  <c r="O120" i="2" l="1"/>
  <c r="P120" i="2" s="1"/>
  <c r="Q120" i="2"/>
  <c r="O121" i="2" l="1"/>
  <c r="P121" i="2" s="1"/>
  <c r="Q121" i="2"/>
  <c r="O122" i="2" l="1"/>
  <c r="P122" i="2" s="1"/>
  <c r="Q122" i="2"/>
  <c r="O123" i="2" l="1"/>
  <c r="P123" i="2" s="1"/>
  <c r="Q123" i="2"/>
  <c r="O124" i="2" l="1"/>
  <c r="P124" i="2" s="1"/>
  <c r="Q124" i="2"/>
  <c r="O125" i="2" l="1"/>
  <c r="P125" i="2" s="1"/>
  <c r="Q125" i="2"/>
  <c r="O126" i="2" l="1"/>
  <c r="P126" i="2" s="1"/>
  <c r="Q126" i="2"/>
  <c r="O127" i="2" l="1"/>
  <c r="P127" i="2" s="1"/>
  <c r="Q127" i="2"/>
  <c r="O128" i="2" l="1"/>
  <c r="P128" i="2" s="1"/>
  <c r="Q128" i="2"/>
  <c r="O129" i="2" l="1"/>
  <c r="P129" i="2" s="1"/>
  <c r="Q129" i="2"/>
  <c r="O130" i="2" l="1"/>
  <c r="P130" i="2" s="1"/>
  <c r="Q130" i="2"/>
  <c r="O131" i="2" l="1"/>
  <c r="P131" i="2" s="1"/>
  <c r="Q131" i="2"/>
  <c r="O132" i="2" l="1"/>
  <c r="P132" i="2" s="1"/>
  <c r="Q132" i="2"/>
  <c r="O133" i="2" l="1"/>
  <c r="P133" i="2" s="1"/>
  <c r="Q133" i="2"/>
  <c r="O134" i="2" l="1"/>
  <c r="P134" i="2" s="1"/>
  <c r="Q134" i="2"/>
  <c r="O135" i="2" l="1"/>
  <c r="P135" i="2" s="1"/>
  <c r="Q135" i="2"/>
  <c r="O136" i="2" l="1"/>
  <c r="P136" i="2" s="1"/>
  <c r="Q136" i="2"/>
  <c r="O137" i="2" l="1"/>
  <c r="P137" i="2" s="1"/>
  <c r="Q137" i="2"/>
  <c r="Q7" i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Q75" i="1" s="1"/>
  <c r="Q76" i="1" s="1"/>
  <c r="Q77" i="1" s="1"/>
  <c r="Q78" i="1" s="1"/>
  <c r="Q79" i="1" s="1"/>
  <c r="Q80" i="1" s="1"/>
  <c r="Q81" i="1" s="1"/>
  <c r="Q82" i="1" s="1"/>
  <c r="Q83" i="1" s="1"/>
  <c r="Q84" i="1" s="1"/>
  <c r="Q85" i="1" s="1"/>
  <c r="Q86" i="1" s="1"/>
  <c r="Q87" i="1" s="1"/>
  <c r="Q88" i="1" s="1"/>
  <c r="Q89" i="1" s="1"/>
  <c r="Q90" i="1" s="1"/>
  <c r="Q91" i="1" s="1"/>
  <c r="Q92" i="1" s="1"/>
  <c r="Q93" i="1" s="1"/>
  <c r="Q94" i="1" s="1"/>
  <c r="Q95" i="1" s="1"/>
  <c r="Q96" i="1" s="1"/>
  <c r="Q97" i="1" s="1"/>
  <c r="Q98" i="1" s="1"/>
  <c r="Q99" i="1" s="1"/>
  <c r="Q100" i="1" s="1"/>
  <c r="Q101" i="1" s="1"/>
  <c r="Q102" i="1" s="1"/>
  <c r="N6" i="1"/>
  <c r="O103" i="1" l="1"/>
  <c r="P103" i="1" s="1"/>
  <c r="Q103" i="1"/>
  <c r="O102" i="1"/>
  <c r="P102" i="1" s="1"/>
  <c r="O94" i="1"/>
  <c r="P94" i="1" s="1"/>
  <c r="O82" i="1"/>
  <c r="P82" i="1" s="1"/>
  <c r="O70" i="1"/>
  <c r="P70" i="1" s="1"/>
  <c r="O58" i="1"/>
  <c r="P58" i="1" s="1"/>
  <c r="O50" i="1"/>
  <c r="P50" i="1" s="1"/>
  <c r="O97" i="1"/>
  <c r="P97" i="1" s="1"/>
  <c r="O89" i="1"/>
  <c r="P89" i="1" s="1"/>
  <c r="O81" i="1"/>
  <c r="P81" i="1" s="1"/>
  <c r="O77" i="1"/>
  <c r="P77" i="1" s="1"/>
  <c r="O73" i="1"/>
  <c r="P73" i="1" s="1"/>
  <c r="O69" i="1"/>
  <c r="P69" i="1" s="1"/>
  <c r="O65" i="1"/>
  <c r="P65" i="1" s="1"/>
  <c r="O61" i="1"/>
  <c r="P61" i="1" s="1"/>
  <c r="O57" i="1"/>
  <c r="P57" i="1" s="1"/>
  <c r="O53" i="1"/>
  <c r="P53" i="1" s="1"/>
  <c r="O49" i="1"/>
  <c r="P49" i="1" s="1"/>
  <c r="O45" i="1"/>
  <c r="P45" i="1" s="1"/>
  <c r="O98" i="1"/>
  <c r="P98" i="1" s="1"/>
  <c r="O86" i="1"/>
  <c r="P86" i="1" s="1"/>
  <c r="O78" i="1"/>
  <c r="P78" i="1" s="1"/>
  <c r="O66" i="1"/>
  <c r="P66" i="1" s="1"/>
  <c r="O54" i="1"/>
  <c r="P54" i="1" s="1"/>
  <c r="O101" i="1"/>
  <c r="P101" i="1" s="1"/>
  <c r="O93" i="1"/>
  <c r="P93" i="1" s="1"/>
  <c r="O85" i="1"/>
  <c r="P85" i="1" s="1"/>
  <c r="O100" i="1"/>
  <c r="P100" i="1" s="1"/>
  <c r="O96" i="1"/>
  <c r="P96" i="1" s="1"/>
  <c r="O92" i="1"/>
  <c r="P92" i="1" s="1"/>
  <c r="O88" i="1"/>
  <c r="P88" i="1" s="1"/>
  <c r="O84" i="1"/>
  <c r="P84" i="1" s="1"/>
  <c r="O80" i="1"/>
  <c r="P80" i="1" s="1"/>
  <c r="O76" i="1"/>
  <c r="P76" i="1" s="1"/>
  <c r="O72" i="1"/>
  <c r="P72" i="1" s="1"/>
  <c r="O68" i="1"/>
  <c r="P68" i="1" s="1"/>
  <c r="O64" i="1"/>
  <c r="P64" i="1" s="1"/>
  <c r="O60" i="1"/>
  <c r="P60" i="1" s="1"/>
  <c r="O56" i="1"/>
  <c r="P56" i="1" s="1"/>
  <c r="O52" i="1"/>
  <c r="P52" i="1" s="1"/>
  <c r="O48" i="1"/>
  <c r="P48" i="1" s="1"/>
  <c r="O44" i="1"/>
  <c r="P44" i="1" s="1"/>
  <c r="O90" i="1"/>
  <c r="P90" i="1" s="1"/>
  <c r="O74" i="1"/>
  <c r="P74" i="1" s="1"/>
  <c r="O62" i="1"/>
  <c r="P62" i="1" s="1"/>
  <c r="O46" i="1"/>
  <c r="P46" i="1" s="1"/>
  <c r="O99" i="1"/>
  <c r="P99" i="1" s="1"/>
  <c r="O95" i="1"/>
  <c r="P95" i="1" s="1"/>
  <c r="O91" i="1"/>
  <c r="P91" i="1" s="1"/>
  <c r="O87" i="1"/>
  <c r="P87" i="1" s="1"/>
  <c r="O83" i="1"/>
  <c r="P83" i="1" s="1"/>
  <c r="O79" i="1"/>
  <c r="P79" i="1" s="1"/>
  <c r="O75" i="1"/>
  <c r="P75" i="1" s="1"/>
  <c r="O71" i="1"/>
  <c r="P71" i="1" s="1"/>
  <c r="O67" i="1"/>
  <c r="P67" i="1" s="1"/>
  <c r="O63" i="1"/>
  <c r="P63" i="1" s="1"/>
  <c r="O59" i="1"/>
  <c r="P59" i="1" s="1"/>
  <c r="O55" i="1"/>
  <c r="P55" i="1" s="1"/>
  <c r="O51" i="1"/>
  <c r="P51" i="1" s="1"/>
  <c r="O47" i="1"/>
  <c r="P47" i="1" s="1"/>
  <c r="O43" i="1"/>
  <c r="P43" i="1" s="1"/>
  <c r="O138" i="2"/>
  <c r="P138" i="2" s="1"/>
  <c r="Q138" i="2"/>
  <c r="O9" i="1"/>
  <c r="P9" i="1" s="1"/>
  <c r="O8" i="1"/>
  <c r="P8" i="1" s="1"/>
  <c r="O39" i="1"/>
  <c r="P39" i="1" s="1"/>
  <c r="O28" i="1"/>
  <c r="P28" i="1" s="1"/>
  <c r="O25" i="1"/>
  <c r="P25" i="1" s="1"/>
  <c r="O17" i="1"/>
  <c r="P17" i="1" s="1"/>
  <c r="O36" i="1"/>
  <c r="P36" i="1" s="1"/>
  <c r="O15" i="1"/>
  <c r="P15" i="1" s="1"/>
  <c r="O33" i="1"/>
  <c r="P33" i="1" s="1"/>
  <c r="O23" i="1"/>
  <c r="P23" i="1" s="1"/>
  <c r="O13" i="1"/>
  <c r="P13" i="1" s="1"/>
  <c r="O41" i="1"/>
  <c r="P41" i="1" s="1"/>
  <c r="O31" i="1"/>
  <c r="P31" i="1" s="1"/>
  <c r="O20" i="1"/>
  <c r="P20" i="1" s="1"/>
  <c r="O12" i="1"/>
  <c r="P12" i="1" s="1"/>
  <c r="O40" i="1"/>
  <c r="P40" i="1" s="1"/>
  <c r="O35" i="1"/>
  <c r="P35" i="1" s="1"/>
  <c r="O29" i="1"/>
  <c r="P29" i="1" s="1"/>
  <c r="O24" i="1"/>
  <c r="P24" i="1" s="1"/>
  <c r="O19" i="1"/>
  <c r="P19" i="1" s="1"/>
  <c r="O37" i="1"/>
  <c r="P37" i="1" s="1"/>
  <c r="O32" i="1"/>
  <c r="P32" i="1" s="1"/>
  <c r="O27" i="1"/>
  <c r="P27" i="1" s="1"/>
  <c r="O21" i="1"/>
  <c r="P21" i="1" s="1"/>
  <c r="O16" i="1"/>
  <c r="P16" i="1" s="1"/>
  <c r="O11" i="1"/>
  <c r="P11" i="1" s="1"/>
  <c r="O42" i="1"/>
  <c r="P42" i="1" s="1"/>
  <c r="O38" i="1"/>
  <c r="P38" i="1" s="1"/>
  <c r="O34" i="1"/>
  <c r="P34" i="1" s="1"/>
  <c r="O30" i="1"/>
  <c r="P30" i="1" s="1"/>
  <c r="O26" i="1"/>
  <c r="P26" i="1" s="1"/>
  <c r="O22" i="1"/>
  <c r="P22" i="1" s="1"/>
  <c r="O18" i="1"/>
  <c r="P18" i="1" s="1"/>
  <c r="O14" i="1"/>
  <c r="P14" i="1" s="1"/>
  <c r="O10" i="1"/>
  <c r="P10" i="1" s="1"/>
  <c r="J8" i="1"/>
  <c r="O104" i="1" l="1"/>
  <c r="P104" i="1" s="1"/>
  <c r="Q104" i="1"/>
  <c r="O139" i="2"/>
  <c r="P139" i="2" s="1"/>
  <c r="Q139" i="2"/>
  <c r="O105" i="1" l="1"/>
  <c r="Q105" i="1"/>
  <c r="O140" i="2"/>
  <c r="P140" i="2" s="1"/>
  <c r="Q140" i="2"/>
  <c r="O106" i="1" l="1"/>
  <c r="P106" i="1" s="1"/>
  <c r="Q106" i="1"/>
  <c r="P105" i="1"/>
  <c r="O141" i="2"/>
  <c r="P141" i="2" s="1"/>
  <c r="Q141" i="2"/>
  <c r="O107" i="1" l="1"/>
  <c r="Q107" i="1"/>
  <c r="O142" i="2"/>
  <c r="P142" i="2" s="1"/>
  <c r="Q142" i="2"/>
  <c r="O108" i="1" l="1"/>
  <c r="P108" i="1" s="1"/>
  <c r="Q108" i="1"/>
  <c r="P107" i="1"/>
  <c r="O143" i="2"/>
  <c r="P143" i="2" s="1"/>
  <c r="Q143" i="2"/>
  <c r="O109" i="1" l="1"/>
  <c r="Q109" i="1"/>
  <c r="O144" i="2"/>
  <c r="P144" i="2" s="1"/>
  <c r="Q144" i="2"/>
  <c r="O110" i="1" l="1"/>
  <c r="P110" i="1" s="1"/>
  <c r="Q110" i="1"/>
  <c r="P109" i="1"/>
  <c r="O145" i="2"/>
  <c r="P145" i="2" s="1"/>
  <c r="Q145" i="2"/>
  <c r="O111" i="1" l="1"/>
  <c r="Q111" i="1"/>
  <c r="O146" i="2"/>
  <c r="P146" i="2" s="1"/>
  <c r="Q146" i="2"/>
  <c r="O112" i="1" l="1"/>
  <c r="P112" i="1" s="1"/>
  <c r="Q112" i="1"/>
  <c r="P111" i="1"/>
  <c r="O147" i="2"/>
  <c r="P147" i="2" s="1"/>
  <c r="Q147" i="2"/>
  <c r="O113" i="1" l="1"/>
  <c r="Q113" i="1"/>
  <c r="O148" i="2"/>
  <c r="P148" i="2" s="1"/>
  <c r="Q148" i="2"/>
  <c r="O114" i="1" l="1"/>
  <c r="P114" i="1" s="1"/>
  <c r="Q114" i="1"/>
  <c r="P113" i="1"/>
  <c r="O149" i="2"/>
  <c r="P149" i="2" s="1"/>
  <c r="Q149" i="2"/>
  <c r="O115" i="1" l="1"/>
  <c r="P115" i="1" s="1"/>
  <c r="Q115" i="1"/>
  <c r="O150" i="2"/>
  <c r="P150" i="2" s="1"/>
  <c r="Q150" i="2"/>
  <c r="O116" i="1" l="1"/>
  <c r="P116" i="1" s="1"/>
  <c r="Q116" i="1"/>
  <c r="O151" i="2"/>
  <c r="P151" i="2" s="1"/>
  <c r="Q151" i="2"/>
  <c r="O117" i="1" l="1"/>
  <c r="P117" i="1" s="1"/>
  <c r="Q117" i="1"/>
  <c r="O152" i="2"/>
  <c r="P152" i="2" s="1"/>
  <c r="Q152" i="2"/>
  <c r="O118" i="1" l="1"/>
  <c r="P118" i="1" s="1"/>
  <c r="Q118" i="1"/>
  <c r="O153" i="2"/>
  <c r="P153" i="2" s="1"/>
  <c r="Q153" i="2"/>
  <c r="O119" i="1" l="1"/>
  <c r="P119" i="1" s="1"/>
  <c r="Q119" i="1"/>
  <c r="O154" i="2"/>
  <c r="P154" i="2" s="1"/>
  <c r="Q154" i="2"/>
  <c r="O120" i="1" l="1"/>
  <c r="P120" i="1" s="1"/>
  <c r="Q120" i="1"/>
  <c r="O155" i="2"/>
  <c r="P155" i="2" s="1"/>
  <c r="Q155" i="2"/>
  <c r="O121" i="1" l="1"/>
  <c r="P121" i="1" s="1"/>
  <c r="Q121" i="1"/>
  <c r="O156" i="2"/>
  <c r="P156" i="2" s="1"/>
  <c r="Q156" i="2"/>
  <c r="O122" i="1" l="1"/>
  <c r="P122" i="1" s="1"/>
  <c r="Q122" i="1"/>
  <c r="O157" i="2"/>
  <c r="P157" i="2" s="1"/>
  <c r="Q157" i="2"/>
  <c r="O123" i="1" l="1"/>
  <c r="P123" i="1" s="1"/>
  <c r="Q123" i="1"/>
  <c r="O158" i="2"/>
  <c r="P158" i="2" s="1"/>
  <c r="Q158" i="2"/>
  <c r="O124" i="1" l="1"/>
  <c r="P124" i="1" s="1"/>
  <c r="Q124" i="1"/>
  <c r="O159" i="2"/>
  <c r="P159" i="2" s="1"/>
  <c r="Q159" i="2"/>
  <c r="O125" i="1" l="1"/>
  <c r="P125" i="1" s="1"/>
  <c r="Q125" i="1"/>
  <c r="O160" i="2"/>
  <c r="P160" i="2" s="1"/>
  <c r="Q160" i="2"/>
  <c r="O126" i="1" l="1"/>
  <c r="P126" i="1" s="1"/>
  <c r="Q126" i="1"/>
  <c r="O161" i="2"/>
  <c r="P161" i="2" s="1"/>
  <c r="Q161" i="2"/>
  <c r="O127" i="1" l="1"/>
  <c r="P127" i="1" s="1"/>
  <c r="Q127" i="1"/>
  <c r="O162" i="2"/>
  <c r="P162" i="2" s="1"/>
  <c r="Q162" i="2"/>
  <c r="O128" i="1" l="1"/>
  <c r="P128" i="1" s="1"/>
  <c r="Q128" i="1"/>
  <c r="O163" i="2"/>
  <c r="P163" i="2" s="1"/>
  <c r="Q163" i="2"/>
  <c r="O129" i="1" l="1"/>
  <c r="P129" i="1" s="1"/>
  <c r="Q129" i="1"/>
  <c r="O164" i="2"/>
  <c r="P164" i="2" s="1"/>
  <c r="Q164" i="2"/>
  <c r="O130" i="1" l="1"/>
  <c r="P130" i="1" s="1"/>
  <c r="Q130" i="1"/>
  <c r="O165" i="2"/>
  <c r="P165" i="2" s="1"/>
  <c r="Q165" i="2"/>
  <c r="O131" i="1" l="1"/>
  <c r="P131" i="1" s="1"/>
  <c r="Q131" i="1"/>
  <c r="O166" i="2"/>
  <c r="P166" i="2" s="1"/>
  <c r="Q166" i="2"/>
  <c r="O132" i="1" l="1"/>
  <c r="P132" i="1" s="1"/>
  <c r="Q132" i="1"/>
  <c r="O167" i="2"/>
  <c r="P167" i="2" s="1"/>
  <c r="Q167" i="2"/>
  <c r="O133" i="1" l="1"/>
  <c r="P133" i="1" s="1"/>
  <c r="Q133" i="1"/>
  <c r="O168" i="2"/>
  <c r="P168" i="2" s="1"/>
  <c r="Q168" i="2"/>
  <c r="O134" i="1" l="1"/>
  <c r="P134" i="1" s="1"/>
  <c r="Q134" i="1"/>
  <c r="O169" i="2"/>
  <c r="P169" i="2" s="1"/>
  <c r="Q169" i="2"/>
  <c r="O135" i="1" l="1"/>
  <c r="P135" i="1" s="1"/>
  <c r="Q135" i="1"/>
  <c r="O170" i="2"/>
  <c r="P170" i="2" s="1"/>
  <c r="Q170" i="2"/>
  <c r="O136" i="1" l="1"/>
  <c r="P136" i="1" s="1"/>
  <c r="Q136" i="1"/>
  <c r="O171" i="2"/>
  <c r="P171" i="2" s="1"/>
  <c r="Q171" i="2"/>
  <c r="O137" i="1" l="1"/>
  <c r="P137" i="1" s="1"/>
  <c r="Q137" i="1"/>
  <c r="O172" i="2"/>
  <c r="P172" i="2" s="1"/>
  <c r="Q172" i="2"/>
  <c r="O138" i="1" l="1"/>
  <c r="P138" i="1" s="1"/>
  <c r="Q138" i="1"/>
  <c r="O173" i="2"/>
  <c r="P173" i="2" s="1"/>
  <c r="Q173" i="2"/>
  <c r="O139" i="1" l="1"/>
  <c r="P139" i="1" s="1"/>
  <c r="Q139" i="1"/>
  <c r="O174" i="2"/>
  <c r="P174" i="2" s="1"/>
  <c r="Q174" i="2"/>
  <c r="O140" i="1" l="1"/>
  <c r="P140" i="1" s="1"/>
  <c r="Q140" i="1"/>
  <c r="O175" i="2"/>
  <c r="P175" i="2" s="1"/>
  <c r="Q175" i="2"/>
  <c r="O141" i="1" l="1"/>
  <c r="P141" i="1" s="1"/>
  <c r="Q141" i="1"/>
  <c r="O176" i="2"/>
  <c r="P176" i="2" s="1"/>
  <c r="Q176" i="2"/>
  <c r="O142" i="1" l="1"/>
  <c r="P142" i="1" s="1"/>
  <c r="Q142" i="1"/>
  <c r="O177" i="2"/>
  <c r="P177" i="2" s="1"/>
  <c r="Q177" i="2"/>
  <c r="O143" i="1" l="1"/>
  <c r="P143" i="1" s="1"/>
  <c r="Q143" i="1"/>
  <c r="O178" i="2"/>
  <c r="P178" i="2" s="1"/>
  <c r="Q178" i="2"/>
  <c r="O144" i="1" l="1"/>
  <c r="P144" i="1" s="1"/>
  <c r="Q144" i="1"/>
  <c r="O179" i="2"/>
  <c r="P179" i="2" s="1"/>
  <c r="Q179" i="2"/>
  <c r="O145" i="1" l="1"/>
  <c r="P145" i="1" s="1"/>
  <c r="Q145" i="1"/>
  <c r="O180" i="2"/>
  <c r="P180" i="2" s="1"/>
  <c r="Q180" i="2"/>
  <c r="O146" i="1" l="1"/>
  <c r="P146" i="1" s="1"/>
  <c r="Q146" i="1"/>
  <c r="O181" i="2"/>
  <c r="P181" i="2" s="1"/>
  <c r="Q181" i="2"/>
  <c r="O147" i="1" l="1"/>
  <c r="P147" i="1" s="1"/>
  <c r="Q147" i="1"/>
  <c r="O182" i="2"/>
  <c r="P182" i="2" s="1"/>
  <c r="Q182" i="2"/>
  <c r="O148" i="1" l="1"/>
  <c r="P148" i="1" s="1"/>
  <c r="Q148" i="1"/>
  <c r="O183" i="2"/>
  <c r="P183" i="2" s="1"/>
  <c r="Q183" i="2"/>
  <c r="O149" i="1" l="1"/>
  <c r="P149" i="1" s="1"/>
  <c r="Q149" i="1"/>
  <c r="O184" i="2"/>
  <c r="P184" i="2" s="1"/>
  <c r="Q184" i="2"/>
  <c r="O150" i="1" l="1"/>
  <c r="P150" i="1" s="1"/>
  <c r="Q150" i="1"/>
  <c r="O185" i="2"/>
  <c r="P185" i="2" s="1"/>
  <c r="Q185" i="2"/>
  <c r="O151" i="1" l="1"/>
  <c r="P151" i="1" s="1"/>
  <c r="Q151" i="1"/>
  <c r="O186" i="2"/>
  <c r="Q186" i="2"/>
  <c r="O152" i="1" l="1"/>
  <c r="P152" i="1" s="1"/>
  <c r="Q152" i="1"/>
  <c r="P186" i="2"/>
  <c r="J14" i="2" s="1"/>
  <c r="O6" i="2"/>
  <c r="O153" i="1" l="1"/>
  <c r="P153" i="1" s="1"/>
  <c r="Q153" i="1"/>
  <c r="J10" i="2"/>
  <c r="J12" i="2"/>
  <c r="O154" i="1" l="1"/>
  <c r="P154" i="1" s="1"/>
  <c r="Q154" i="1"/>
  <c r="O155" i="1" l="1"/>
  <c r="P155" i="1" s="1"/>
  <c r="Q155" i="1"/>
  <c r="O156" i="1" l="1"/>
  <c r="P156" i="1" s="1"/>
  <c r="Q156" i="1"/>
  <c r="O157" i="1" l="1"/>
  <c r="P157" i="1" s="1"/>
  <c r="Q157" i="1"/>
  <c r="O158" i="1" l="1"/>
  <c r="P158" i="1" s="1"/>
  <c r="Q158" i="1"/>
  <c r="O159" i="1" l="1"/>
  <c r="P159" i="1" s="1"/>
  <c r="Q159" i="1"/>
  <c r="O160" i="1" l="1"/>
  <c r="P160" i="1" s="1"/>
  <c r="Q160" i="1"/>
  <c r="O161" i="1" l="1"/>
  <c r="P161" i="1" s="1"/>
  <c r="Q161" i="1"/>
  <c r="O162" i="1" l="1"/>
  <c r="P162" i="1" s="1"/>
  <c r="Q162" i="1"/>
  <c r="O163" i="1" l="1"/>
  <c r="P163" i="1" s="1"/>
  <c r="Q163" i="1"/>
  <c r="O164" i="1" l="1"/>
  <c r="P164" i="1" s="1"/>
  <c r="Q164" i="1"/>
  <c r="O165" i="1" l="1"/>
  <c r="P165" i="1" s="1"/>
  <c r="Q165" i="1"/>
  <c r="O166" i="1" l="1"/>
  <c r="P166" i="1" s="1"/>
  <c r="Q166" i="1"/>
  <c r="O167" i="1" l="1"/>
  <c r="P167" i="1" s="1"/>
  <c r="Q167" i="1"/>
  <c r="O168" i="1" l="1"/>
  <c r="P168" i="1" s="1"/>
  <c r="Q168" i="1"/>
  <c r="O169" i="1" l="1"/>
  <c r="P169" i="1" s="1"/>
  <c r="Q169" i="1"/>
  <c r="O170" i="1" l="1"/>
  <c r="P170" i="1" s="1"/>
  <c r="Q170" i="1"/>
  <c r="O171" i="1" l="1"/>
  <c r="P171" i="1" s="1"/>
  <c r="Q171" i="1"/>
  <c r="O172" i="1" l="1"/>
  <c r="P172" i="1" s="1"/>
  <c r="Q172" i="1"/>
  <c r="O173" i="1" l="1"/>
  <c r="P173" i="1" s="1"/>
  <c r="Q173" i="1"/>
  <c r="O174" i="1" l="1"/>
  <c r="P174" i="1" s="1"/>
  <c r="Q174" i="1"/>
  <c r="O175" i="1" l="1"/>
  <c r="P175" i="1" s="1"/>
  <c r="Q175" i="1"/>
  <c r="O176" i="1" l="1"/>
  <c r="P176" i="1" s="1"/>
  <c r="Q176" i="1"/>
  <c r="O177" i="1" l="1"/>
  <c r="P177" i="1" s="1"/>
  <c r="Q177" i="1"/>
  <c r="O178" i="1" l="1"/>
  <c r="P178" i="1" s="1"/>
  <c r="Q178" i="1"/>
  <c r="O179" i="1" l="1"/>
  <c r="P179" i="1" s="1"/>
  <c r="Q179" i="1"/>
  <c r="O180" i="1" l="1"/>
  <c r="P180" i="1" s="1"/>
  <c r="Q180" i="1"/>
  <c r="O181" i="1" l="1"/>
  <c r="P181" i="1" s="1"/>
  <c r="Q181" i="1"/>
  <c r="O182" i="1" l="1"/>
  <c r="P182" i="1" s="1"/>
  <c r="Q182" i="1"/>
  <c r="O183" i="1" l="1"/>
  <c r="P183" i="1" s="1"/>
  <c r="Q183" i="1"/>
  <c r="O184" i="1" l="1"/>
  <c r="P184" i="1" s="1"/>
  <c r="Q184" i="1"/>
  <c r="O185" i="1" l="1"/>
  <c r="P185" i="1" s="1"/>
  <c r="Q185" i="1"/>
  <c r="O186" i="1" l="1"/>
  <c r="Q186" i="1"/>
  <c r="P186" i="1" l="1"/>
  <c r="J14" i="1" s="1"/>
  <c r="O6" i="1"/>
  <c r="J12" i="1" l="1"/>
  <c r="J10" i="1"/>
</calcChain>
</file>

<file path=xl/sharedStrings.xml><?xml version="1.0" encoding="utf-8"?>
<sst xmlns="http://schemas.openxmlformats.org/spreadsheetml/2006/main" count="69" uniqueCount="36">
  <si>
    <t>Разова комісія</t>
  </si>
  <si>
    <t>Сума кредиту, грн</t>
  </si>
  <si>
    <t>Строк кредиту, міс</t>
  </si>
  <si>
    <t>Реальна річна процентна ставка</t>
  </si>
  <si>
    <t>Дата розрахунку</t>
  </si>
  <si>
    <t>Загальні витрати по кредиту, грн</t>
  </si>
  <si>
    <t>Загальна вартість кредиту, грн</t>
  </si>
  <si>
    <t>Строк пільгового періода, міс</t>
  </si>
  <si>
    <t>Вартість нерухомості, грн</t>
  </si>
  <si>
    <t>Маржа (фіксована)</t>
  </si>
  <si>
    <t>UIRD 12M (змінювана)</t>
  </si>
  <si>
    <t>Супутні послуги третіх осіб</t>
  </si>
  <si>
    <t>Страхування майна (предмету іпотеки), щорічно, грн</t>
  </si>
  <si>
    <t>Страхування від нещасного випадку Позичальника, грн</t>
  </si>
  <si>
    <t>Послуги оцінювача, грн.</t>
  </si>
  <si>
    <t>Послуги нотаріуса, разово, грн</t>
  </si>
  <si>
    <t>Збори на обов’язкове пенсійне страхування, грн</t>
  </si>
  <si>
    <t>Оплата самостійно</t>
  </si>
  <si>
    <t>Період</t>
  </si>
  <si>
    <t>Дата платежу</t>
  </si>
  <si>
    <t>Погашення по тілу кредита</t>
  </si>
  <si>
    <t>Щомісячний платіж</t>
  </si>
  <si>
    <t>Залишок тіла кредиту</t>
  </si>
  <si>
    <t>Орієнтовний графік</t>
  </si>
  <si>
    <t>Платіж в першому місяці, грн</t>
  </si>
  <si>
    <t>Параметри кредиту*</t>
  </si>
  <si>
    <t>Результат розрахунків: **</t>
  </si>
  <si>
    <t>**Сума розрахунків є орієнтовною, конкретні умови кредитування будуть вказані в паспорті споживчого кредиту</t>
  </si>
  <si>
    <t>*Комірки залиті даним кольором доступні до редагування</t>
  </si>
  <si>
    <t>Авансовий платіж (перший внесок)</t>
  </si>
  <si>
    <t>Актуальне значення UIRD 12M UAH (12 місяців) можна переглянути за посиланням та використати для розрахунку</t>
  </si>
  <si>
    <t>Проценти по кредиту</t>
  </si>
  <si>
    <t>Стандарт</t>
  </si>
  <si>
    <t>Схема погашення</t>
  </si>
  <si>
    <t>Процентна ставка, % річних :</t>
  </si>
  <si>
    <t>Страхування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</si>
</sst>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грн.&quot;_-;#,##0.00\ &quot;грн.&quot;_-;_-* &quot;-&quot;??\ &quot;грн.&quot;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color theme="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0" tint="-4.9989318521683403E-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7" fillId="0" borderId="0"/>
    <xf numFmtId="0" fontId="8" fillId="0" borderId="0"/>
    <xf numFmtId="0" fontId="16" fillId="0" borderId="0" applyNumberFormat="0" applyFill="0" applyBorder="0" applyAlignment="0" applyProtection="0"/>
  </cellStyleXfs>
  <cellXfs count="67">
    <xf numFmtId="0" fontId="0" fillId="0" borderId="0" xfId="0"/>
    <xf numFmtId="0" fontId="5" fillId="6" borderId="3" xfId="4" applyNumberFormat="1" applyFont="1" applyFill="1" applyBorder="1" applyAlignment="1" applyProtection="1">
      <alignment horizontal="right" vertical="center" wrapText="1" indent="1"/>
      <protection hidden="1"/>
    </xf>
    <xf numFmtId="14" fontId="9" fillId="6" borderId="3" xfId="2" applyNumberFormat="1" applyFont="1" applyFill="1" applyBorder="1" applyAlignment="1" applyProtection="1">
      <alignment horizontal="right" vertical="center" indent="1"/>
      <protection hidden="1"/>
    </xf>
    <xf numFmtId="0" fontId="5" fillId="5" borderId="4" xfId="4" applyNumberFormat="1" applyFont="1" applyFill="1" applyBorder="1" applyAlignment="1" applyProtection="1">
      <alignment horizontal="right" vertical="center" wrapText="1" indent="1"/>
      <protection hidden="1"/>
    </xf>
    <xf numFmtId="0" fontId="11" fillId="4" borderId="5" xfId="4" applyFont="1" applyFill="1" applyBorder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0" fontId="11" fillId="4" borderId="5" xfId="4" applyFont="1" applyFill="1" applyBorder="1" applyAlignment="1" applyProtection="1">
      <alignment horizontal="left" vertical="center" wrapText="1"/>
      <protection hidden="1"/>
    </xf>
    <xf numFmtId="0" fontId="14" fillId="11" borderId="0" xfId="0" applyFont="1" applyFill="1" applyAlignment="1" applyProtection="1">
      <alignment horizontal="right" indent="2"/>
      <protection hidden="1"/>
    </xf>
    <xf numFmtId="10" fontId="2" fillId="3" borderId="13" xfId="1" applyNumberFormat="1" applyFont="1" applyFill="1" applyBorder="1" applyAlignment="1" applyProtection="1">
      <alignment horizontal="center"/>
      <protection hidden="1"/>
    </xf>
    <xf numFmtId="4" fontId="10" fillId="3" borderId="4" xfId="2" applyNumberFormat="1" applyFont="1" applyFill="1" applyBorder="1" applyAlignment="1" applyProtection="1">
      <alignment horizontal="center" vertical="center"/>
      <protection hidden="1"/>
    </xf>
    <xf numFmtId="4" fontId="11" fillId="4" borderId="4" xfId="2" applyNumberFormat="1" applyFont="1" applyFill="1" applyBorder="1" applyAlignment="1" applyProtection="1">
      <alignment horizontal="center" vertical="center"/>
      <protection hidden="1"/>
    </xf>
    <xf numFmtId="4" fontId="9" fillId="6" borderId="3" xfId="2" applyNumberFormat="1" applyFont="1" applyFill="1" applyBorder="1" applyAlignment="1" applyProtection="1">
      <alignment horizontal="center" vertical="center"/>
      <protection hidden="1"/>
    </xf>
    <xf numFmtId="4" fontId="9" fillId="6" borderId="3" xfId="4" applyNumberFormat="1" applyFont="1" applyFill="1" applyBorder="1" applyAlignment="1" applyProtection="1">
      <alignment horizontal="center" vertical="center" wrapText="1"/>
      <protection hidden="1"/>
    </xf>
    <xf numFmtId="0" fontId="5" fillId="5" borderId="2" xfId="2" applyFont="1" applyFill="1" applyBorder="1" applyAlignment="1" applyProtection="1">
      <alignment horizontal="center" vertical="center"/>
      <protection hidden="1"/>
    </xf>
    <xf numFmtId="0" fontId="5" fillId="2" borderId="2" xfId="2" applyFont="1" applyFill="1" applyBorder="1" applyAlignment="1" applyProtection="1">
      <alignment horizontal="center" vertical="center"/>
      <protection hidden="1"/>
    </xf>
    <xf numFmtId="10" fontId="14" fillId="2" borderId="1" xfId="1" applyNumberFormat="1" applyFont="1" applyFill="1" applyBorder="1" applyAlignment="1" applyProtection="1">
      <alignment horizontal="center"/>
      <protection hidden="1"/>
    </xf>
    <xf numFmtId="0" fontId="11" fillId="10" borderId="5" xfId="4" applyFont="1" applyFill="1" applyBorder="1" applyAlignment="1" applyProtection="1">
      <alignment horizontal="left" vertical="center"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14" fontId="10" fillId="3" borderId="4" xfId="2" applyNumberFormat="1" applyFont="1" applyFill="1" applyBorder="1" applyAlignment="1" applyProtection="1">
      <alignment horizontal="right" vertical="center" indent="1"/>
      <protection hidden="1"/>
    </xf>
    <xf numFmtId="4" fontId="10" fillId="3" borderId="4" xfId="4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Protection="1">
      <protection hidden="1"/>
    </xf>
    <xf numFmtId="0" fontId="14" fillId="0" borderId="0" xfId="0" applyFont="1" applyProtection="1">
      <protection hidden="1"/>
    </xf>
    <xf numFmtId="4" fontId="14" fillId="0" borderId="0" xfId="0" applyNumberFormat="1" applyFont="1" applyProtection="1">
      <protection hidden="1"/>
    </xf>
    <xf numFmtId="2" fontId="14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0" fontId="0" fillId="8" borderId="7" xfId="0" applyFill="1" applyBorder="1" applyProtection="1">
      <protection hidden="1"/>
    </xf>
    <xf numFmtId="0" fontId="13" fillId="0" borderId="0" xfId="0" applyFont="1" applyAlignment="1" applyProtection="1">
      <alignment horizontal="left" indent="1"/>
      <protection hidden="1"/>
    </xf>
    <xf numFmtId="0" fontId="18" fillId="0" borderId="0" xfId="0" applyFont="1" applyAlignment="1" applyProtection="1">
      <alignment horizontal="left" indent="1"/>
      <protection hidden="1"/>
    </xf>
    <xf numFmtId="10" fontId="3" fillId="0" borderId="0" xfId="1" applyNumberFormat="1" applyFont="1" applyAlignment="1" applyProtection="1">
      <alignment horizontal="center"/>
      <protection locked="0" hidden="1"/>
    </xf>
    <xf numFmtId="2" fontId="3" fillId="0" borderId="0" xfId="0" applyNumberFormat="1" applyFont="1" applyAlignment="1" applyProtection="1">
      <alignment horizontal="center"/>
      <protection locked="0" hidden="1"/>
    </xf>
    <xf numFmtId="0" fontId="19" fillId="0" borderId="0" xfId="0" applyFont="1" applyAlignment="1" applyProtection="1">
      <alignment horizontal="right" vertical="center"/>
      <protection hidden="1"/>
    </xf>
    <xf numFmtId="0" fontId="11" fillId="0" borderId="0" xfId="4" applyFont="1" applyFill="1" applyBorder="1" applyAlignment="1" applyProtection="1">
      <alignment horizontal="left" vertical="center"/>
      <protection hidden="1"/>
    </xf>
    <xf numFmtId="0" fontId="17" fillId="0" borderId="0" xfId="5" applyFont="1" applyAlignment="1" applyProtection="1">
      <alignment horizontal="left"/>
      <protection locked="0" hidden="1"/>
    </xf>
    <xf numFmtId="164" fontId="2" fillId="3" borderId="7" xfId="0" applyNumberFormat="1" applyFont="1" applyFill="1" applyBorder="1" applyAlignment="1" applyProtection="1">
      <alignment horizontal="center"/>
      <protection hidden="1"/>
    </xf>
    <xf numFmtId="164" fontId="2" fillId="8" borderId="7" xfId="0" applyNumberFormat="1" applyFont="1" applyFill="1" applyBorder="1" applyAlignment="1" applyProtection="1">
      <alignment horizontal="center"/>
      <protection locked="0" hidden="1"/>
    </xf>
    <xf numFmtId="164" fontId="2" fillId="9" borderId="7" xfId="0" applyNumberFormat="1" applyFont="1" applyFill="1" applyBorder="1" applyAlignment="1" applyProtection="1">
      <alignment horizontal="center"/>
      <protection hidden="1"/>
    </xf>
    <xf numFmtId="164" fontId="14" fillId="2" borderId="1" xfId="0" applyNumberFormat="1" applyFont="1" applyFill="1" applyBorder="1" applyAlignment="1" applyProtection="1">
      <alignment horizontal="center"/>
      <protection hidden="1"/>
    </xf>
    <xf numFmtId="10" fontId="2" fillId="3" borderId="16" xfId="1" applyNumberFormat="1" applyFont="1" applyFill="1" applyBorder="1" applyAlignment="1" applyProtection="1">
      <alignment horizontal="center"/>
      <protection hidden="1"/>
    </xf>
    <xf numFmtId="2" fontId="14" fillId="0" borderId="0" xfId="0" applyNumberFormat="1" applyFont="1" applyFill="1" applyBorder="1" applyAlignment="1" applyProtection="1">
      <alignment horizontal="center"/>
      <protection hidden="1"/>
    </xf>
    <xf numFmtId="10" fontId="2" fillId="8" borderId="10" xfId="1" applyNumberFormat="1" applyFont="1" applyFill="1" applyBorder="1" applyAlignment="1" applyProtection="1">
      <alignment horizontal="center"/>
      <protection locked="0" hidden="1"/>
    </xf>
    <xf numFmtId="10" fontId="2" fillId="8" borderId="9" xfId="1" applyNumberFormat="1" applyFont="1" applyFill="1" applyBorder="1" applyAlignment="1" applyProtection="1">
      <alignment horizontal="center"/>
      <protection locked="0" hidden="1"/>
    </xf>
    <xf numFmtId="10" fontId="2" fillId="9" borderId="11" xfId="0" applyNumberFormat="1" applyFont="1" applyFill="1" applyBorder="1" applyAlignment="1" applyProtection="1">
      <alignment horizontal="center"/>
      <protection hidden="1"/>
    </xf>
    <xf numFmtId="10" fontId="2" fillId="9" borderId="12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1" fillId="4" borderId="14" xfId="4" applyFont="1" applyFill="1" applyBorder="1" applyAlignment="1" applyProtection="1">
      <alignment horizontal="center" vertical="center" wrapText="1"/>
      <protection hidden="1"/>
    </xf>
    <xf numFmtId="0" fontId="11" fillId="4" borderId="15" xfId="4" applyFont="1" applyFill="1" applyBorder="1" applyAlignment="1" applyProtection="1">
      <alignment horizontal="center" vertical="center" wrapText="1"/>
      <protection hidden="1"/>
    </xf>
    <xf numFmtId="164" fontId="2" fillId="3" borderId="7" xfId="0" applyNumberFormat="1" applyFont="1" applyFill="1" applyBorder="1" applyAlignment="1" applyProtection="1">
      <alignment horizontal="center"/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6" fillId="12" borderId="6" xfId="2" applyFont="1" applyFill="1" applyBorder="1" applyAlignment="1" applyProtection="1">
      <alignment horizontal="center" vertical="center" wrapText="1"/>
      <protection hidden="1"/>
    </xf>
    <xf numFmtId="0" fontId="6" fillId="12" borderId="7" xfId="2" applyFont="1" applyFill="1" applyBorder="1" applyAlignment="1" applyProtection="1">
      <alignment horizontal="center" vertical="center" wrapText="1"/>
      <protection hidden="1"/>
    </xf>
    <xf numFmtId="10" fontId="2" fillId="9" borderId="8" xfId="0" applyNumberFormat="1" applyFont="1" applyFill="1" applyBorder="1" applyAlignment="1" applyProtection="1">
      <alignment horizontal="center"/>
      <protection hidden="1"/>
    </xf>
    <xf numFmtId="10" fontId="2" fillId="9" borderId="7" xfId="0" applyNumberFormat="1" applyFont="1" applyFill="1" applyBorder="1" applyAlignment="1" applyProtection="1">
      <alignment horizontal="center"/>
      <protection hidden="1"/>
    </xf>
    <xf numFmtId="0" fontId="11" fillId="5" borderId="0" xfId="2" applyFont="1" applyFill="1" applyBorder="1" applyAlignment="1" applyProtection="1">
      <alignment horizontal="center" vertical="center" wrapText="1"/>
      <protection hidden="1"/>
    </xf>
    <xf numFmtId="14" fontId="12" fillId="7" borderId="0" xfId="2" applyNumberFormat="1" applyFont="1" applyFill="1" applyBorder="1" applyAlignment="1" applyProtection="1">
      <alignment horizontal="center" vertical="center" wrapText="1"/>
      <protection hidden="1"/>
    </xf>
    <xf numFmtId="0" fontId="12" fillId="3" borderId="6" xfId="4" applyFont="1" applyFill="1" applyBorder="1" applyAlignment="1" applyProtection="1">
      <alignment horizontal="center" vertical="center"/>
      <protection hidden="1"/>
    </xf>
    <xf numFmtId="0" fontId="12" fillId="3" borderId="7" xfId="4" applyFont="1" applyFill="1" applyBorder="1" applyAlignment="1" applyProtection="1">
      <alignment horizontal="center" vertical="center"/>
      <protection hidden="1"/>
    </xf>
    <xf numFmtId="0" fontId="12" fillId="12" borderId="6" xfId="4" applyFont="1" applyFill="1" applyBorder="1" applyAlignment="1" applyProtection="1">
      <alignment horizontal="center" vertical="center"/>
      <protection hidden="1"/>
    </xf>
    <xf numFmtId="0" fontId="12" fillId="12" borderId="7" xfId="4" applyFont="1" applyFill="1" applyBorder="1" applyAlignment="1" applyProtection="1">
      <alignment horizontal="center" vertical="center"/>
      <protection hidden="1"/>
    </xf>
    <xf numFmtId="164" fontId="2" fillId="8" borderId="8" xfId="0" applyNumberFormat="1" applyFont="1" applyFill="1" applyBorder="1" applyAlignment="1" applyProtection="1">
      <alignment horizontal="center"/>
      <protection locked="0" hidden="1"/>
    </xf>
    <xf numFmtId="164" fontId="2" fillId="8" borderId="7" xfId="0" applyNumberFormat="1" applyFont="1" applyFill="1" applyBorder="1" applyAlignment="1" applyProtection="1">
      <alignment horizontal="center"/>
      <protection locked="0" hidden="1"/>
    </xf>
    <xf numFmtId="0" fontId="19" fillId="0" borderId="6" xfId="0" applyFont="1" applyBorder="1" applyAlignment="1" applyProtection="1">
      <alignment horizontal="center" vertical="center"/>
      <protection hidden="1"/>
    </xf>
    <xf numFmtId="1" fontId="2" fillId="8" borderId="8" xfId="0" applyNumberFormat="1" applyFont="1" applyFill="1" applyBorder="1" applyAlignment="1" applyProtection="1">
      <alignment horizontal="center"/>
      <protection locked="0" hidden="1"/>
    </xf>
    <xf numFmtId="1" fontId="2" fillId="8" borderId="7" xfId="0" applyNumberFormat="1" applyFont="1" applyFill="1" applyBorder="1" applyAlignment="1" applyProtection="1">
      <alignment horizontal="center"/>
      <protection locked="0" hidden="1"/>
    </xf>
  </cellXfs>
  <cellStyles count="6">
    <cellStyle name="Hyperlink" xfId="5" builtinId="8"/>
    <cellStyle name="Normal" xfId="0" builtinId="0"/>
    <cellStyle name="Percent" xfId="1" builtinId="5"/>
    <cellStyle name="Обычный 19" xfId="3"/>
    <cellStyle name="Обычный 2 2" xfId="2"/>
    <cellStyle name="Обычный 6" xfId="4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</dxf>
  </dxfs>
  <tableStyles count="0" defaultTableStyle="TableStyleMedium2" defaultPivotStyle="PivotStyleLight16"/>
  <colors>
    <mruColors>
      <color rgb="FF8AF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1131461</xdr:colOff>
      <xdr:row>0</xdr:row>
      <xdr:rowOff>0</xdr:rowOff>
    </xdr:from>
    <xdr:to>
      <xdr:col>2</xdr:col>
      <xdr:colOff>853554</xdr:colOff>
      <xdr:row>3</xdr:row>
      <xdr:rowOff>168088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2011" y="0"/>
          <a:ext cx="2608168" cy="7491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1131461</xdr:colOff>
      <xdr:row>0</xdr:row>
      <xdr:rowOff>0</xdr:rowOff>
    </xdr:from>
    <xdr:to>
      <xdr:col>2</xdr:col>
      <xdr:colOff>853554</xdr:colOff>
      <xdr:row>3</xdr:row>
      <xdr:rowOff>168088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1061" y="0"/>
          <a:ext cx="2700820" cy="7361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ank.gov.ua/files/UIRD.xl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R186"/>
  <sheetViews>
    <sheetView showGridLines="0" tabSelected="1" zoomScale="70" zoomScaleNormal="70" workbookViewId="0">
      <selection activeCell="C11" sqref="C11:D11"/>
    </sheetView>
  </sheetViews>
  <sheetFormatPr defaultColWidth="8.85546875" defaultRowHeight="15" x14ac:dyDescent="0.25"/>
  <cols>
    <col min="1" max="1" width="8.85546875" style="5"/>
    <col min="2" max="2" width="43.28515625" style="5" customWidth="1"/>
    <col min="3" max="3" width="17.28515625" style="5" customWidth="1"/>
    <col min="4" max="4" width="18.7109375" style="5" customWidth="1"/>
    <col min="5" max="5" width="3" style="5" customWidth="1"/>
    <col min="6" max="6" width="57.140625" style="5" bestFit="1" customWidth="1"/>
    <col min="7" max="7" width="14" style="5" bestFit="1" customWidth="1"/>
    <col min="8" max="8" width="2.28515625" style="5" customWidth="1"/>
    <col min="9" max="9" width="33.85546875" style="5" bestFit="1" customWidth="1"/>
    <col min="10" max="10" width="16.42578125" style="5" bestFit="1" customWidth="1"/>
    <col min="11" max="11" width="3.7109375" style="5" customWidth="1"/>
    <col min="12" max="12" width="10.7109375" style="5" bestFit="1" customWidth="1"/>
    <col min="13" max="13" width="14.85546875" style="5" bestFit="1" customWidth="1"/>
    <col min="14" max="15" width="28.28515625" style="5" bestFit="1" customWidth="1"/>
    <col min="16" max="16" width="20.85546875" style="5" bestFit="1" customWidth="1"/>
    <col min="17" max="17" width="23.7109375" style="5" bestFit="1" customWidth="1"/>
    <col min="18" max="18" width="13.85546875" style="5" bestFit="1" customWidth="1"/>
    <col min="19" max="19" width="14.42578125" style="5" customWidth="1"/>
    <col min="20" max="20" width="8.85546875" style="5" customWidth="1"/>
    <col min="21" max="16384" width="8.85546875" style="5"/>
  </cols>
  <sheetData>
    <row r="2" spans="2:18" ht="15.6" customHeight="1" x14ac:dyDescent="0.25">
      <c r="E2"/>
      <c r="F2" s="56" t="s">
        <v>4</v>
      </c>
      <c r="G2" s="56"/>
      <c r="H2" s="56"/>
      <c r="I2" s="56"/>
      <c r="J2" s="56"/>
      <c r="L2" s="52" t="s">
        <v>23</v>
      </c>
      <c r="M2" s="52"/>
      <c r="N2" s="52"/>
      <c r="O2" s="52"/>
      <c r="P2" s="52"/>
      <c r="Q2" s="52"/>
      <c r="R2" s="52"/>
    </row>
    <row r="3" spans="2:18" ht="15.75" x14ac:dyDescent="0.25">
      <c r="E3"/>
      <c r="F3" s="57">
        <f ca="1">TODAY()</f>
        <v>44277</v>
      </c>
      <c r="G3" s="57"/>
      <c r="H3" s="57"/>
      <c r="I3" s="57"/>
      <c r="J3" s="57"/>
      <c r="L3" s="53"/>
      <c r="M3" s="53"/>
      <c r="N3" s="53"/>
      <c r="O3" s="53"/>
      <c r="P3" s="53"/>
      <c r="Q3" s="53"/>
      <c r="R3" s="53"/>
    </row>
    <row r="4" spans="2:18" ht="15.75" thickBot="1" x14ac:dyDescent="0.3">
      <c r="L4" s="21"/>
      <c r="M4" s="32"/>
      <c r="N4" s="33"/>
    </row>
    <row r="5" spans="2:18" ht="15.75" customHeight="1" thickBot="1" x14ac:dyDescent="0.3">
      <c r="B5" s="58" t="s">
        <v>25</v>
      </c>
      <c r="C5" s="58"/>
      <c r="D5" s="58"/>
      <c r="F5" s="58" t="s">
        <v>11</v>
      </c>
      <c r="G5" s="58"/>
      <c r="I5" s="60" t="s">
        <v>26</v>
      </c>
      <c r="J5" s="60"/>
      <c r="K5" s="6"/>
      <c r="L5" s="17" t="s">
        <v>18</v>
      </c>
      <c r="M5" s="17" t="s">
        <v>19</v>
      </c>
      <c r="N5" s="17" t="s">
        <v>20</v>
      </c>
      <c r="O5" s="17" t="s">
        <v>31</v>
      </c>
      <c r="P5" s="18" t="s">
        <v>21</v>
      </c>
      <c r="Q5" s="17" t="s">
        <v>22</v>
      </c>
      <c r="R5" s="17" t="s">
        <v>35</v>
      </c>
    </row>
    <row r="6" spans="2:18" ht="15.75" customHeight="1" x14ac:dyDescent="0.25">
      <c r="B6" s="59"/>
      <c r="C6" s="59"/>
      <c r="D6" s="59"/>
      <c r="F6" s="59"/>
      <c r="G6" s="59"/>
      <c r="I6" s="61"/>
      <c r="J6" s="61"/>
      <c r="K6" s="6"/>
      <c r="L6" s="1">
        <v>0</v>
      </c>
      <c r="M6" s="2">
        <f ca="1">TODAY()</f>
        <v>44277</v>
      </c>
      <c r="N6" s="15">
        <f ca="1">SUM(N7:N366)</f>
        <v>699999.99999999814</v>
      </c>
      <c r="O6" s="15">
        <f ca="1">SUM(O7:O366)</f>
        <v>676789.16666666884</v>
      </c>
      <c r="P6" s="16">
        <f>-C12+(C8-C10)*C21+G8+G10+G12+G14+G16</f>
        <v>-672700</v>
      </c>
      <c r="Q6" s="16">
        <f>C12</f>
        <v>700000</v>
      </c>
      <c r="R6" s="16">
        <f ca="1">SUM(R7:R366)+G8</f>
        <v>30000</v>
      </c>
    </row>
    <row r="7" spans="2:18" ht="15" customHeight="1" x14ac:dyDescent="0.25">
      <c r="I7" s="7"/>
      <c r="J7" s="8"/>
      <c r="K7" s="25">
        <v>1</v>
      </c>
      <c r="L7" s="3">
        <f t="shared" ref="L7:L70" si="0">IF(K7&gt;$C$14,"",K7)</f>
        <v>1</v>
      </c>
      <c r="M7" s="22">
        <f t="shared" ref="M7:M70" ca="1" si="1">IF(L7&lt;=$C$14,EDATE($M$6,L7),"")</f>
        <v>44308</v>
      </c>
      <c r="N7" s="13">
        <f ca="1">IF(M7="","",$C$12/$C$14)</f>
        <v>3888.8888888888887</v>
      </c>
      <c r="O7" s="13">
        <f>IF(L7&lt;=$C$14,Q6*$C$16/12,"")</f>
        <v>7478.3333333333321</v>
      </c>
      <c r="P7" s="14">
        <f ca="1">IF(M7="","",N7+O7+R7)</f>
        <v>11367.222222222221</v>
      </c>
      <c r="Q7" s="23">
        <f t="shared" ref="Q7:Q70" ca="1" si="2">IF(M7="","",Q6-N7)</f>
        <v>696111.11111111112</v>
      </c>
      <c r="R7" s="23">
        <f ca="1">IF(M7="","",IF(OR(L7=13,L7=25,L7=37,L7=49,L7=61,L7=73,L7=85,L7=97,L7=109,L7=121,L7=133,L7=145,L7=157,L7=169),0.2%*$C$8,0))</f>
        <v>0</v>
      </c>
    </row>
    <row r="8" spans="2:18" ht="15.75" x14ac:dyDescent="0.25">
      <c r="B8" s="4" t="s">
        <v>8</v>
      </c>
      <c r="C8" s="62">
        <v>1000000</v>
      </c>
      <c r="D8" s="63"/>
      <c r="F8" s="4" t="s">
        <v>12</v>
      </c>
      <c r="G8" s="39">
        <f>0.2%*C8</f>
        <v>2000</v>
      </c>
      <c r="I8" s="20" t="s">
        <v>24</v>
      </c>
      <c r="J8" s="40">
        <f ca="1">P7</f>
        <v>11367.222222222221</v>
      </c>
      <c r="K8" s="26">
        <v>2</v>
      </c>
      <c r="L8" s="3">
        <f t="shared" si="0"/>
        <v>2</v>
      </c>
      <c r="M8" s="22">
        <f t="shared" ca="1" si="1"/>
        <v>44338</v>
      </c>
      <c r="N8" s="13">
        <f t="shared" ref="N8:N71" ca="1" si="3">IF(M8="","",$C$12/$C$14)</f>
        <v>3888.8888888888887</v>
      </c>
      <c r="O8" s="13">
        <f t="shared" ref="O8:O71" ca="1" si="4">IF(L8&lt;=$C$14,Q7*$C$16/12,"")</f>
        <v>7436.7870370370365</v>
      </c>
      <c r="P8" s="14">
        <f t="shared" ref="P8:P71" ca="1" si="5">IF(M8="","",N8+O8+R8)</f>
        <v>11325.675925925925</v>
      </c>
      <c r="Q8" s="23">
        <f t="shared" ca="1" si="2"/>
        <v>692222.22222222225</v>
      </c>
      <c r="R8" s="23">
        <f t="shared" ref="R8:R71" ca="1" si="6">IF(M8="","",IF(OR(L8=13,L8=25,L8=37,L8=49,L8=61,L8=73,L8=85,L8=97,L8=109,L8=121,L8=133,L8=145,L8=157,L8=169),0.2%*$C$8,0))</f>
        <v>0</v>
      </c>
    </row>
    <row r="9" spans="2:18" ht="15.75" x14ac:dyDescent="0.25">
      <c r="B9" s="7"/>
      <c r="C9" s="8"/>
      <c r="D9" s="8"/>
      <c r="I9" s="7"/>
      <c r="J9" s="8"/>
      <c r="K9" s="25">
        <v>3</v>
      </c>
      <c r="L9" s="3">
        <f t="shared" si="0"/>
        <v>3</v>
      </c>
      <c r="M9" s="22">
        <f t="shared" ca="1" si="1"/>
        <v>44369</v>
      </c>
      <c r="N9" s="13">
        <f t="shared" ca="1" si="3"/>
        <v>3888.8888888888887</v>
      </c>
      <c r="O9" s="13">
        <f t="shared" ca="1" si="4"/>
        <v>7395.24074074074</v>
      </c>
      <c r="P9" s="14">
        <f t="shared" ca="1" si="5"/>
        <v>11284.129629629628</v>
      </c>
      <c r="Q9" s="23">
        <f t="shared" ca="1" si="2"/>
        <v>688333.33333333337</v>
      </c>
      <c r="R9" s="23">
        <f t="shared" ca="1" si="6"/>
        <v>0</v>
      </c>
    </row>
    <row r="10" spans="2:18" ht="15.75" x14ac:dyDescent="0.25">
      <c r="B10" s="4" t="s">
        <v>29</v>
      </c>
      <c r="C10" s="38">
        <v>300000</v>
      </c>
      <c r="D10" s="12">
        <f>C10/C8</f>
        <v>0.3</v>
      </c>
      <c r="F10" s="4" t="s">
        <v>13</v>
      </c>
      <c r="G10" s="39">
        <f>0%*C12</f>
        <v>0</v>
      </c>
      <c r="I10" s="20" t="s">
        <v>5</v>
      </c>
      <c r="J10" s="40">
        <f ca="1">O6+C21*(C8-C10)+R6+G8+G10+G12+G14+G16</f>
        <v>734089.16666666884</v>
      </c>
      <c r="K10" s="25">
        <v>4</v>
      </c>
      <c r="L10" s="3">
        <f t="shared" si="0"/>
        <v>4</v>
      </c>
      <c r="M10" s="22">
        <f t="shared" ca="1" si="1"/>
        <v>44399</v>
      </c>
      <c r="N10" s="13">
        <f t="shared" ca="1" si="3"/>
        <v>3888.8888888888887</v>
      </c>
      <c r="O10" s="13">
        <f t="shared" ca="1" si="4"/>
        <v>7353.6944444444443</v>
      </c>
      <c r="P10" s="14">
        <f t="shared" ca="1" si="5"/>
        <v>11242.583333333332</v>
      </c>
      <c r="Q10" s="23">
        <f t="shared" ca="1" si="2"/>
        <v>684444.4444444445</v>
      </c>
      <c r="R10" s="23">
        <f t="shared" ca="1" si="6"/>
        <v>0</v>
      </c>
    </row>
    <row r="11" spans="2:18" ht="15.75" x14ac:dyDescent="0.25">
      <c r="B11" s="34" t="str">
        <f>IF(C11="","","Помилка:")</f>
        <v/>
      </c>
      <c r="C11" s="64" t="str">
        <f>IF(AND((C8-C10)&gt;=300000,D10&lt;30%),"Некоректний мінімальний аванс","")</f>
        <v/>
      </c>
      <c r="D11" s="64"/>
      <c r="I11" s="7"/>
      <c r="J11" s="8"/>
      <c r="K11" s="25">
        <v>5</v>
      </c>
      <c r="L11" s="3">
        <f t="shared" si="0"/>
        <v>5</v>
      </c>
      <c r="M11" s="22">
        <f t="shared" ca="1" si="1"/>
        <v>44430</v>
      </c>
      <c r="N11" s="13">
        <f t="shared" ca="1" si="3"/>
        <v>3888.8888888888887</v>
      </c>
      <c r="O11" s="13">
        <f t="shared" ca="1" si="4"/>
        <v>7312.1481481481469</v>
      </c>
      <c r="P11" s="14">
        <f t="shared" ca="1" si="5"/>
        <v>11201.037037037036</v>
      </c>
      <c r="Q11" s="23">
        <f t="shared" ca="1" si="2"/>
        <v>680555.55555555562</v>
      </c>
      <c r="R11" s="23">
        <f t="shared" ca="1" si="6"/>
        <v>0</v>
      </c>
    </row>
    <row r="12" spans="2:18" ht="15.75" x14ac:dyDescent="0.25">
      <c r="B12" s="4" t="s">
        <v>1</v>
      </c>
      <c r="C12" s="50">
        <f>C8-C10+IF(D21="В кредит",C21*(C8-C10),0)</f>
        <v>700000</v>
      </c>
      <c r="D12" s="50"/>
      <c r="F12" s="4" t="s">
        <v>14</v>
      </c>
      <c r="G12" s="39">
        <v>1800</v>
      </c>
      <c r="I12" s="20" t="s">
        <v>6</v>
      </c>
      <c r="J12" s="40">
        <f ca="1">C12+G8+R6+G10+G12+G14+G16+O6+IF(D21="В кредит",0,C21*(C8-C10))</f>
        <v>1434089.1666666688</v>
      </c>
      <c r="K12" s="27">
        <v>6</v>
      </c>
      <c r="L12" s="3">
        <f t="shared" si="0"/>
        <v>6</v>
      </c>
      <c r="M12" s="22">
        <f t="shared" ca="1" si="1"/>
        <v>44461</v>
      </c>
      <c r="N12" s="13">
        <f t="shared" ca="1" si="3"/>
        <v>3888.8888888888887</v>
      </c>
      <c r="O12" s="13">
        <f t="shared" ca="1" si="4"/>
        <v>7270.6018518518513</v>
      </c>
      <c r="P12" s="14">
        <f t="shared" ca="1" si="5"/>
        <v>11159.490740740741</v>
      </c>
      <c r="Q12" s="23">
        <f t="shared" ca="1" si="2"/>
        <v>676666.66666666674</v>
      </c>
      <c r="R12" s="23">
        <f t="shared" ca="1" si="6"/>
        <v>0</v>
      </c>
    </row>
    <row r="13" spans="2:18" ht="15.75" x14ac:dyDescent="0.25">
      <c r="B13" s="34" t="str">
        <f>IF(C13="","","Помилка:")</f>
        <v/>
      </c>
      <c r="C13" s="64" t="str">
        <f>IF(OR(C12&lt;300000,C12&gt;2000000),"Сума кредиту від 300 000 до 2 000 000 грн","")</f>
        <v/>
      </c>
      <c r="D13" s="64"/>
      <c r="I13" s="7"/>
      <c r="J13" s="8"/>
      <c r="K13" s="25">
        <v>7</v>
      </c>
      <c r="L13" s="3">
        <f t="shared" si="0"/>
        <v>7</v>
      </c>
      <c r="M13" s="22">
        <f t="shared" ca="1" si="1"/>
        <v>44491</v>
      </c>
      <c r="N13" s="13">
        <f t="shared" ca="1" si="3"/>
        <v>3888.8888888888887</v>
      </c>
      <c r="O13" s="13">
        <f t="shared" ca="1" si="4"/>
        <v>7229.0555555555547</v>
      </c>
      <c r="P13" s="14">
        <f t="shared" ca="1" si="5"/>
        <v>11117.944444444443</v>
      </c>
      <c r="Q13" s="23">
        <f t="shared" ca="1" si="2"/>
        <v>672777.77777777787</v>
      </c>
      <c r="R13" s="23">
        <f t="shared" ca="1" si="6"/>
        <v>0</v>
      </c>
    </row>
    <row r="14" spans="2:18" ht="15.75" x14ac:dyDescent="0.25">
      <c r="B14" s="4" t="s">
        <v>2</v>
      </c>
      <c r="C14" s="65">
        <v>180</v>
      </c>
      <c r="D14" s="66"/>
      <c r="F14" s="4" t="s">
        <v>15</v>
      </c>
      <c r="G14" s="39">
        <v>10000</v>
      </c>
      <c r="I14" s="20" t="s">
        <v>3</v>
      </c>
      <c r="J14" s="19">
        <f ca="1">XIRR(P6:OFFSET(P6,C14,0),M6:OFFSET(M6,C14,0))</f>
        <v>0.15085921883583073</v>
      </c>
      <c r="K14" s="27">
        <v>8</v>
      </c>
      <c r="L14" s="3">
        <f t="shared" si="0"/>
        <v>8</v>
      </c>
      <c r="M14" s="22">
        <f t="shared" ca="1" si="1"/>
        <v>44522</v>
      </c>
      <c r="N14" s="13">
        <f t="shared" ca="1" si="3"/>
        <v>3888.8888888888887</v>
      </c>
      <c r="O14" s="13">
        <f t="shared" ca="1" si="4"/>
        <v>7187.5092592592591</v>
      </c>
      <c r="P14" s="14">
        <f t="shared" ca="1" si="5"/>
        <v>11076.398148148148</v>
      </c>
      <c r="Q14" s="23">
        <f t="shared" ca="1" si="2"/>
        <v>668888.88888888899</v>
      </c>
      <c r="R14" s="23">
        <f t="shared" ca="1" si="6"/>
        <v>0</v>
      </c>
    </row>
    <row r="15" spans="2:18" ht="15.75" x14ac:dyDescent="0.25">
      <c r="B15" s="7"/>
      <c r="C15" s="8"/>
      <c r="D15" s="8"/>
      <c r="K15" s="25">
        <v>9</v>
      </c>
      <c r="L15" s="3">
        <f t="shared" si="0"/>
        <v>9</v>
      </c>
      <c r="M15" s="22">
        <f t="shared" ca="1" si="1"/>
        <v>44552</v>
      </c>
      <c r="N15" s="13">
        <f t="shared" ca="1" si="3"/>
        <v>3888.8888888888887</v>
      </c>
      <c r="O15" s="13">
        <f t="shared" ca="1" si="4"/>
        <v>7145.9629629629635</v>
      </c>
      <c r="P15" s="14">
        <f t="shared" ca="1" si="5"/>
        <v>11034.851851851852</v>
      </c>
      <c r="Q15" s="23">
        <f t="shared" ca="1" si="2"/>
        <v>665000.00000000012</v>
      </c>
      <c r="R15" s="23">
        <f t="shared" ca="1" si="6"/>
        <v>0</v>
      </c>
    </row>
    <row r="16" spans="2:18" ht="15" customHeight="1" x14ac:dyDescent="0.25">
      <c r="B16" s="10" t="s">
        <v>34</v>
      </c>
      <c r="C16" s="54">
        <f>C17+C18</f>
        <v>0.12819999999999998</v>
      </c>
      <c r="D16" s="55"/>
      <c r="F16" s="4" t="s">
        <v>16</v>
      </c>
      <c r="G16" s="39">
        <f>1%*C8</f>
        <v>10000</v>
      </c>
      <c r="K16" s="27">
        <v>10</v>
      </c>
      <c r="L16" s="3">
        <f t="shared" si="0"/>
        <v>10</v>
      </c>
      <c r="M16" s="22">
        <f t="shared" ca="1" si="1"/>
        <v>44583</v>
      </c>
      <c r="N16" s="13">
        <f t="shared" ca="1" si="3"/>
        <v>3888.8888888888887</v>
      </c>
      <c r="O16" s="13">
        <f t="shared" ca="1" si="4"/>
        <v>7104.416666666667</v>
      </c>
      <c r="P16" s="14">
        <f t="shared" ca="1" si="5"/>
        <v>10993.305555555555</v>
      </c>
      <c r="Q16" s="23">
        <f t="shared" ca="1" si="2"/>
        <v>661111.11111111124</v>
      </c>
      <c r="R16" s="23">
        <f t="shared" ca="1" si="6"/>
        <v>0</v>
      </c>
    </row>
    <row r="17" spans="2:18" ht="15.75" x14ac:dyDescent="0.25">
      <c r="B17" s="11" t="s">
        <v>10</v>
      </c>
      <c r="C17" s="43">
        <v>8.3199999999999996E-2</v>
      </c>
      <c r="D17" s="44"/>
      <c r="K17" s="25">
        <v>11</v>
      </c>
      <c r="L17" s="3">
        <f t="shared" si="0"/>
        <v>11</v>
      </c>
      <c r="M17" s="22">
        <f t="shared" ca="1" si="1"/>
        <v>44614</v>
      </c>
      <c r="N17" s="13">
        <f t="shared" ca="1" si="3"/>
        <v>3888.8888888888887</v>
      </c>
      <c r="O17" s="13">
        <f t="shared" ca="1" si="4"/>
        <v>7062.8703703703713</v>
      </c>
      <c r="P17" s="14">
        <f t="shared" ca="1" si="5"/>
        <v>10951.759259259259</v>
      </c>
      <c r="Q17" s="23">
        <f t="shared" ca="1" si="2"/>
        <v>657222.22222222236</v>
      </c>
      <c r="R17" s="23">
        <f t="shared" ca="1" si="6"/>
        <v>0</v>
      </c>
    </row>
    <row r="18" spans="2:18" ht="15" customHeight="1" x14ac:dyDescent="0.25">
      <c r="B18" s="11" t="s">
        <v>9</v>
      </c>
      <c r="C18" s="45">
        <v>4.4999999999999998E-2</v>
      </c>
      <c r="D18" s="46"/>
      <c r="F18"/>
      <c r="G18"/>
      <c r="I18" s="47"/>
      <c r="J18" s="47"/>
      <c r="K18" s="25">
        <v>12</v>
      </c>
      <c r="L18" s="3">
        <f t="shared" si="0"/>
        <v>12</v>
      </c>
      <c r="M18" s="22">
        <f t="shared" ca="1" si="1"/>
        <v>44642</v>
      </c>
      <c r="N18" s="13">
        <f t="shared" ca="1" si="3"/>
        <v>3888.8888888888887</v>
      </c>
      <c r="O18" s="13">
        <f t="shared" ca="1" si="4"/>
        <v>7021.3240740740739</v>
      </c>
      <c r="P18" s="14">
        <f t="shared" ca="1" si="5"/>
        <v>10910.212962962964</v>
      </c>
      <c r="Q18" s="23">
        <f t="shared" ca="1" si="2"/>
        <v>653333.33333333349</v>
      </c>
      <c r="R18" s="23">
        <f t="shared" ca="1" si="6"/>
        <v>0</v>
      </c>
    </row>
    <row r="19" spans="2:18" ht="15.75" x14ac:dyDescent="0.25">
      <c r="B19" s="36" t="s">
        <v>30</v>
      </c>
      <c r="C19" s="36"/>
      <c r="D19" s="36"/>
      <c r="K19" s="25">
        <v>13</v>
      </c>
      <c r="L19" s="3">
        <f t="shared" si="0"/>
        <v>13</v>
      </c>
      <c r="M19" s="22">
        <f t="shared" ca="1" si="1"/>
        <v>44673</v>
      </c>
      <c r="N19" s="13">
        <f t="shared" ca="1" si="3"/>
        <v>3888.8888888888887</v>
      </c>
      <c r="O19" s="13">
        <f t="shared" ca="1" si="4"/>
        <v>6979.7777777777783</v>
      </c>
      <c r="P19" s="14">
        <f t="shared" ca="1" si="5"/>
        <v>12868.666666666668</v>
      </c>
      <c r="Q19" s="23">
        <f t="shared" ca="1" si="2"/>
        <v>649444.44444444461</v>
      </c>
      <c r="R19" s="23">
        <f t="shared" ca="1" si="6"/>
        <v>2000</v>
      </c>
    </row>
    <row r="20" spans="2:18" ht="15.75" x14ac:dyDescent="0.25">
      <c r="K20" s="25">
        <v>14</v>
      </c>
      <c r="L20" s="3">
        <f t="shared" si="0"/>
        <v>14</v>
      </c>
      <c r="M20" s="22">
        <f t="shared" ca="1" si="1"/>
        <v>44703</v>
      </c>
      <c r="N20" s="13">
        <f t="shared" ca="1" si="3"/>
        <v>3888.8888888888887</v>
      </c>
      <c r="O20" s="13">
        <f t="shared" ca="1" si="4"/>
        <v>6938.2314814814818</v>
      </c>
      <c r="P20" s="14">
        <f t="shared" ca="1" si="5"/>
        <v>10827.12037037037</v>
      </c>
      <c r="Q20" s="23">
        <f t="shared" ca="1" si="2"/>
        <v>645555.55555555574</v>
      </c>
      <c r="R20" s="23">
        <f t="shared" ca="1" si="6"/>
        <v>0</v>
      </c>
    </row>
    <row r="21" spans="2:18" ht="15.75" x14ac:dyDescent="0.25">
      <c r="B21" s="48" t="s">
        <v>0</v>
      </c>
      <c r="C21" s="41">
        <v>5.0000000000000001E-3</v>
      </c>
      <c r="D21" s="37" t="s">
        <v>17</v>
      </c>
      <c r="E21"/>
      <c r="F21"/>
      <c r="K21" s="25">
        <v>15</v>
      </c>
      <c r="L21" s="3">
        <f t="shared" si="0"/>
        <v>15</v>
      </c>
      <c r="M21" s="22">
        <f t="shared" ca="1" si="1"/>
        <v>44734</v>
      </c>
      <c r="N21" s="13">
        <f t="shared" ca="1" si="3"/>
        <v>3888.8888888888887</v>
      </c>
      <c r="O21" s="13">
        <f t="shared" ca="1" si="4"/>
        <v>6896.6851851851861</v>
      </c>
      <c r="P21" s="14">
        <f t="shared" ca="1" si="5"/>
        <v>10785.574074074075</v>
      </c>
      <c r="Q21" s="23">
        <f t="shared" ca="1" si="2"/>
        <v>641666.66666666686</v>
      </c>
      <c r="R21" s="23">
        <f t="shared" ca="1" si="6"/>
        <v>0</v>
      </c>
    </row>
    <row r="22" spans="2:18" ht="15.75" x14ac:dyDescent="0.25">
      <c r="B22" s="49"/>
      <c r="C22" s="50">
        <f>C21*(C8-C10)</f>
        <v>3500</v>
      </c>
      <c r="D22" s="50"/>
      <c r="E22"/>
      <c r="F22"/>
      <c r="K22" s="25">
        <v>16</v>
      </c>
      <c r="L22" s="3">
        <f t="shared" si="0"/>
        <v>16</v>
      </c>
      <c r="M22" s="22">
        <f t="shared" ca="1" si="1"/>
        <v>44764</v>
      </c>
      <c r="N22" s="13">
        <f t="shared" ca="1" si="3"/>
        <v>3888.8888888888887</v>
      </c>
      <c r="O22" s="13">
        <f t="shared" ca="1" si="4"/>
        <v>6855.1388888888905</v>
      </c>
      <c r="P22" s="14">
        <f t="shared" ca="1" si="5"/>
        <v>10744.027777777779</v>
      </c>
      <c r="Q22" s="23">
        <f t="shared" ca="1" si="2"/>
        <v>637777.77777777798</v>
      </c>
      <c r="R22" s="23">
        <f t="shared" ca="1" si="6"/>
        <v>0</v>
      </c>
    </row>
    <row r="23" spans="2:18" ht="15.75" x14ac:dyDescent="0.25">
      <c r="K23" s="25">
        <v>17</v>
      </c>
      <c r="L23" s="3">
        <f t="shared" si="0"/>
        <v>17</v>
      </c>
      <c r="M23" s="22">
        <f t="shared" ca="1" si="1"/>
        <v>44795</v>
      </c>
      <c r="N23" s="13">
        <f t="shared" ca="1" si="3"/>
        <v>3888.8888888888887</v>
      </c>
      <c r="O23" s="13">
        <f t="shared" ca="1" si="4"/>
        <v>6813.592592592594</v>
      </c>
      <c r="P23" s="14">
        <f t="shared" ca="1" si="5"/>
        <v>10702.481481481482</v>
      </c>
      <c r="Q23" s="23">
        <f t="shared" ca="1" si="2"/>
        <v>633888.88888888911</v>
      </c>
      <c r="R23" s="23">
        <f t="shared" ca="1" si="6"/>
        <v>0</v>
      </c>
    </row>
    <row r="24" spans="2:18" ht="15.75" x14ac:dyDescent="0.25">
      <c r="B24" s="4" t="s">
        <v>33</v>
      </c>
      <c r="C24" s="51" t="s">
        <v>32</v>
      </c>
      <c r="D24" s="51"/>
      <c r="I24" s="24"/>
      <c r="K24" s="25">
        <v>18</v>
      </c>
      <c r="L24" s="3">
        <f t="shared" si="0"/>
        <v>18</v>
      </c>
      <c r="M24" s="22">
        <f t="shared" ca="1" si="1"/>
        <v>44826</v>
      </c>
      <c r="N24" s="13">
        <f t="shared" ca="1" si="3"/>
        <v>3888.8888888888887</v>
      </c>
      <c r="O24" s="13">
        <f t="shared" ca="1" si="4"/>
        <v>6772.0462962962984</v>
      </c>
      <c r="P24" s="14">
        <f t="shared" ca="1" si="5"/>
        <v>10660.935185185186</v>
      </c>
      <c r="Q24" s="23">
        <f t="shared" ca="1" si="2"/>
        <v>630000.00000000023</v>
      </c>
      <c r="R24" s="23">
        <f t="shared" ca="1" si="6"/>
        <v>0</v>
      </c>
    </row>
    <row r="25" spans="2:18" ht="15.75" x14ac:dyDescent="0.25">
      <c r="E25" s="8"/>
      <c r="K25" s="25">
        <v>19</v>
      </c>
      <c r="L25" s="3">
        <f t="shared" si="0"/>
        <v>19</v>
      </c>
      <c r="M25" s="22">
        <f t="shared" ca="1" si="1"/>
        <v>44856</v>
      </c>
      <c r="N25" s="13">
        <f t="shared" ca="1" si="3"/>
        <v>3888.8888888888887</v>
      </c>
      <c r="O25" s="13">
        <f t="shared" ca="1" si="4"/>
        <v>6730.5000000000009</v>
      </c>
      <c r="P25" s="14">
        <f t="shared" ca="1" si="5"/>
        <v>10619.388888888891</v>
      </c>
      <c r="Q25" s="23">
        <f t="shared" ca="1" si="2"/>
        <v>626111.11111111136</v>
      </c>
      <c r="R25" s="23">
        <f t="shared" ca="1" si="6"/>
        <v>0</v>
      </c>
    </row>
    <row r="26" spans="2:18" ht="15.75" x14ac:dyDescent="0.25">
      <c r="B26" s="9" t="s">
        <v>28</v>
      </c>
      <c r="D26" s="29"/>
      <c r="K26" s="25">
        <v>20</v>
      </c>
      <c r="L26" s="3">
        <f t="shared" si="0"/>
        <v>20</v>
      </c>
      <c r="M26" s="22">
        <f t="shared" ca="1" si="1"/>
        <v>44887</v>
      </c>
      <c r="N26" s="13">
        <f t="shared" ca="1" si="3"/>
        <v>3888.8888888888887</v>
      </c>
      <c r="O26" s="13">
        <f t="shared" ca="1" si="4"/>
        <v>6688.9537037037053</v>
      </c>
      <c r="P26" s="14">
        <f t="shared" ca="1" si="5"/>
        <v>10577.842592592595</v>
      </c>
      <c r="Q26" s="23">
        <f t="shared" ca="1" si="2"/>
        <v>622222.22222222248</v>
      </c>
      <c r="R26" s="23">
        <f t="shared" ca="1" si="6"/>
        <v>0</v>
      </c>
    </row>
    <row r="27" spans="2:18" ht="15.75" x14ac:dyDescent="0.25">
      <c r="B27" s="9" t="s">
        <v>27</v>
      </c>
      <c r="K27" s="25">
        <v>21</v>
      </c>
      <c r="L27" s="3">
        <f t="shared" si="0"/>
        <v>21</v>
      </c>
      <c r="M27" s="22">
        <f t="shared" ca="1" si="1"/>
        <v>44917</v>
      </c>
      <c r="N27" s="13">
        <f t="shared" ca="1" si="3"/>
        <v>3888.8888888888887</v>
      </c>
      <c r="O27" s="13">
        <f t="shared" ca="1" si="4"/>
        <v>6647.4074074074088</v>
      </c>
      <c r="P27" s="14">
        <f t="shared" ca="1" si="5"/>
        <v>10536.296296296297</v>
      </c>
      <c r="Q27" s="23">
        <f t="shared" ca="1" si="2"/>
        <v>618333.3333333336</v>
      </c>
      <c r="R27" s="23">
        <f t="shared" ca="1" si="6"/>
        <v>0</v>
      </c>
    </row>
    <row r="28" spans="2:18" ht="15.75" x14ac:dyDescent="0.25">
      <c r="B28" s="31"/>
      <c r="K28" s="25">
        <v>22</v>
      </c>
      <c r="L28" s="3">
        <f t="shared" si="0"/>
        <v>22</v>
      </c>
      <c r="M28" s="22">
        <f t="shared" ca="1" si="1"/>
        <v>44948</v>
      </c>
      <c r="N28" s="13">
        <f t="shared" ca="1" si="3"/>
        <v>3888.8888888888887</v>
      </c>
      <c r="O28" s="13">
        <f t="shared" ca="1" si="4"/>
        <v>6605.8611111111131</v>
      </c>
      <c r="P28" s="14">
        <f t="shared" ca="1" si="5"/>
        <v>10494.750000000002</v>
      </c>
      <c r="Q28" s="23">
        <f t="shared" ca="1" si="2"/>
        <v>614444.44444444473</v>
      </c>
      <c r="R28" s="23">
        <f t="shared" ca="1" si="6"/>
        <v>0</v>
      </c>
    </row>
    <row r="29" spans="2:18" ht="15.75" x14ac:dyDescent="0.25">
      <c r="B29" s="30"/>
      <c r="K29" s="25">
        <v>23</v>
      </c>
      <c r="L29" s="3">
        <f t="shared" si="0"/>
        <v>23</v>
      </c>
      <c r="M29" s="22">
        <f t="shared" ca="1" si="1"/>
        <v>44979</v>
      </c>
      <c r="N29" s="13">
        <f t="shared" ca="1" si="3"/>
        <v>3888.8888888888887</v>
      </c>
      <c r="O29" s="13">
        <f t="shared" ca="1" si="4"/>
        <v>6564.3148148148166</v>
      </c>
      <c r="P29" s="14">
        <f t="shared" ca="1" si="5"/>
        <v>10453.203703703704</v>
      </c>
      <c r="Q29" s="23">
        <f t="shared" ca="1" si="2"/>
        <v>610555.55555555585</v>
      </c>
      <c r="R29" s="23">
        <f t="shared" ca="1" si="6"/>
        <v>0</v>
      </c>
    </row>
    <row r="30" spans="2:18" ht="15.75" x14ac:dyDescent="0.25">
      <c r="K30" s="25">
        <v>24</v>
      </c>
      <c r="L30" s="3">
        <f t="shared" si="0"/>
        <v>24</v>
      </c>
      <c r="M30" s="22">
        <f t="shared" ca="1" si="1"/>
        <v>45007</v>
      </c>
      <c r="N30" s="13">
        <f t="shared" ca="1" si="3"/>
        <v>3888.8888888888887</v>
      </c>
      <c r="O30" s="13">
        <f t="shared" ca="1" si="4"/>
        <v>6522.768518518521</v>
      </c>
      <c r="P30" s="14">
        <f t="shared" ca="1" si="5"/>
        <v>10411.657407407409</v>
      </c>
      <c r="Q30" s="23">
        <f t="shared" ca="1" si="2"/>
        <v>606666.66666666698</v>
      </c>
      <c r="R30" s="23">
        <f t="shared" ca="1" si="6"/>
        <v>0</v>
      </c>
    </row>
    <row r="31" spans="2:18" ht="15.75" x14ac:dyDescent="0.25">
      <c r="K31" s="25">
        <v>25</v>
      </c>
      <c r="L31" s="3">
        <f t="shared" si="0"/>
        <v>25</v>
      </c>
      <c r="M31" s="22">
        <f t="shared" ca="1" si="1"/>
        <v>45038</v>
      </c>
      <c r="N31" s="13">
        <f t="shared" ca="1" si="3"/>
        <v>3888.8888888888887</v>
      </c>
      <c r="O31" s="13">
        <f t="shared" ca="1" si="4"/>
        <v>6481.2222222222254</v>
      </c>
      <c r="P31" s="14">
        <f t="shared" ca="1" si="5"/>
        <v>12370.111111111113</v>
      </c>
      <c r="Q31" s="23">
        <f t="shared" ca="1" si="2"/>
        <v>602777.7777777781</v>
      </c>
      <c r="R31" s="23">
        <f t="shared" ca="1" si="6"/>
        <v>2000</v>
      </c>
    </row>
    <row r="32" spans="2:18" ht="15.75" x14ac:dyDescent="0.25">
      <c r="B32" s="35" t="s">
        <v>7</v>
      </c>
      <c r="C32" s="42">
        <f>IF(C14&gt;36,36,C14)</f>
        <v>36</v>
      </c>
      <c r="D32" s="42"/>
      <c r="K32" s="28">
        <v>26</v>
      </c>
      <c r="L32" s="3">
        <f t="shared" si="0"/>
        <v>26</v>
      </c>
      <c r="M32" s="22">
        <f t="shared" ca="1" si="1"/>
        <v>45068</v>
      </c>
      <c r="N32" s="13">
        <f t="shared" ca="1" si="3"/>
        <v>3888.8888888888887</v>
      </c>
      <c r="O32" s="13">
        <f t="shared" ca="1" si="4"/>
        <v>6439.6759259259279</v>
      </c>
      <c r="P32" s="14">
        <f t="shared" ca="1" si="5"/>
        <v>10328.564814814818</v>
      </c>
      <c r="Q32" s="23">
        <f t="shared" ca="1" si="2"/>
        <v>598888.88888888923</v>
      </c>
      <c r="R32" s="23">
        <f t="shared" ca="1" si="6"/>
        <v>0</v>
      </c>
    </row>
    <row r="33" spans="11:18" ht="15.75" x14ac:dyDescent="0.25">
      <c r="K33" s="28">
        <v>27</v>
      </c>
      <c r="L33" s="3">
        <f t="shared" si="0"/>
        <v>27</v>
      </c>
      <c r="M33" s="22">
        <f t="shared" ca="1" si="1"/>
        <v>45099</v>
      </c>
      <c r="N33" s="13">
        <f t="shared" ca="1" si="3"/>
        <v>3888.8888888888887</v>
      </c>
      <c r="O33" s="13">
        <f t="shared" ca="1" si="4"/>
        <v>6398.1296296296323</v>
      </c>
      <c r="P33" s="14">
        <f t="shared" ca="1" si="5"/>
        <v>10287.018518518522</v>
      </c>
      <c r="Q33" s="23">
        <f t="shared" ca="1" si="2"/>
        <v>595000.00000000035</v>
      </c>
      <c r="R33" s="23">
        <f t="shared" ca="1" si="6"/>
        <v>0</v>
      </c>
    </row>
    <row r="34" spans="11:18" ht="15.75" x14ac:dyDescent="0.25">
      <c r="K34" s="28">
        <v>28</v>
      </c>
      <c r="L34" s="3">
        <f t="shared" si="0"/>
        <v>28</v>
      </c>
      <c r="M34" s="22">
        <f t="shared" ca="1" si="1"/>
        <v>45129</v>
      </c>
      <c r="N34" s="13">
        <f t="shared" ca="1" si="3"/>
        <v>3888.8888888888887</v>
      </c>
      <c r="O34" s="13">
        <f t="shared" ca="1" si="4"/>
        <v>6356.5833333333358</v>
      </c>
      <c r="P34" s="14">
        <f t="shared" ca="1" si="5"/>
        <v>10245.472222222224</v>
      </c>
      <c r="Q34" s="23">
        <f t="shared" ca="1" si="2"/>
        <v>591111.11111111147</v>
      </c>
      <c r="R34" s="23">
        <f t="shared" ca="1" si="6"/>
        <v>0</v>
      </c>
    </row>
    <row r="35" spans="11:18" ht="15.75" x14ac:dyDescent="0.25">
      <c r="K35" s="28">
        <v>29</v>
      </c>
      <c r="L35" s="3">
        <f t="shared" si="0"/>
        <v>29</v>
      </c>
      <c r="M35" s="22">
        <f t="shared" ca="1" si="1"/>
        <v>45160</v>
      </c>
      <c r="N35" s="13">
        <f t="shared" ca="1" si="3"/>
        <v>3888.8888888888887</v>
      </c>
      <c r="O35" s="13">
        <f t="shared" ca="1" si="4"/>
        <v>6315.0370370370401</v>
      </c>
      <c r="P35" s="14">
        <f t="shared" ca="1" si="5"/>
        <v>10203.925925925929</v>
      </c>
      <c r="Q35" s="23">
        <f t="shared" ca="1" si="2"/>
        <v>587222.2222222226</v>
      </c>
      <c r="R35" s="23">
        <f t="shared" ca="1" si="6"/>
        <v>0</v>
      </c>
    </row>
    <row r="36" spans="11:18" ht="15.75" x14ac:dyDescent="0.25">
      <c r="K36" s="28">
        <v>30</v>
      </c>
      <c r="L36" s="3">
        <f t="shared" si="0"/>
        <v>30</v>
      </c>
      <c r="M36" s="22">
        <f t="shared" ca="1" si="1"/>
        <v>45191</v>
      </c>
      <c r="N36" s="13">
        <f t="shared" ca="1" si="3"/>
        <v>3888.8888888888887</v>
      </c>
      <c r="O36" s="13">
        <f t="shared" ca="1" si="4"/>
        <v>6273.4907407407436</v>
      </c>
      <c r="P36" s="14">
        <f t="shared" ca="1" si="5"/>
        <v>10162.379629629631</v>
      </c>
      <c r="Q36" s="23">
        <f t="shared" ca="1" si="2"/>
        <v>583333.33333333372</v>
      </c>
      <c r="R36" s="23">
        <f t="shared" ca="1" si="6"/>
        <v>0</v>
      </c>
    </row>
    <row r="37" spans="11:18" ht="15.75" x14ac:dyDescent="0.25">
      <c r="K37" s="28">
        <v>31</v>
      </c>
      <c r="L37" s="3">
        <f t="shared" si="0"/>
        <v>31</v>
      </c>
      <c r="M37" s="22">
        <f t="shared" ca="1" si="1"/>
        <v>45221</v>
      </c>
      <c r="N37" s="13">
        <f t="shared" ca="1" si="3"/>
        <v>3888.8888888888887</v>
      </c>
      <c r="O37" s="13">
        <f t="shared" ca="1" si="4"/>
        <v>6231.944444444448</v>
      </c>
      <c r="P37" s="14">
        <f t="shared" ca="1" si="5"/>
        <v>10120.833333333336</v>
      </c>
      <c r="Q37" s="23">
        <f t="shared" ca="1" si="2"/>
        <v>579444.44444444485</v>
      </c>
      <c r="R37" s="23">
        <f t="shared" ca="1" si="6"/>
        <v>0</v>
      </c>
    </row>
    <row r="38" spans="11:18" ht="15.75" x14ac:dyDescent="0.25">
      <c r="K38" s="28">
        <v>32</v>
      </c>
      <c r="L38" s="3">
        <f t="shared" si="0"/>
        <v>32</v>
      </c>
      <c r="M38" s="22">
        <f t="shared" ca="1" si="1"/>
        <v>45252</v>
      </c>
      <c r="N38" s="13">
        <f t="shared" ca="1" si="3"/>
        <v>3888.8888888888887</v>
      </c>
      <c r="O38" s="13">
        <f t="shared" ca="1" si="4"/>
        <v>6190.3981481481524</v>
      </c>
      <c r="P38" s="14">
        <f t="shared" ca="1" si="5"/>
        <v>10079.28703703704</v>
      </c>
      <c r="Q38" s="23">
        <f t="shared" ca="1" si="2"/>
        <v>575555.55555555597</v>
      </c>
      <c r="R38" s="23">
        <f t="shared" ca="1" si="6"/>
        <v>0</v>
      </c>
    </row>
    <row r="39" spans="11:18" ht="15.75" x14ac:dyDescent="0.25">
      <c r="K39" s="28">
        <v>33</v>
      </c>
      <c r="L39" s="3">
        <f t="shared" si="0"/>
        <v>33</v>
      </c>
      <c r="M39" s="22">
        <f t="shared" ca="1" si="1"/>
        <v>45282</v>
      </c>
      <c r="N39" s="13">
        <f t="shared" ca="1" si="3"/>
        <v>3888.8888888888887</v>
      </c>
      <c r="O39" s="13">
        <f t="shared" ca="1" si="4"/>
        <v>6148.8518518518549</v>
      </c>
      <c r="P39" s="14">
        <f t="shared" ca="1" si="5"/>
        <v>10037.740740740745</v>
      </c>
      <c r="Q39" s="23">
        <f t="shared" ca="1" si="2"/>
        <v>571666.66666666709</v>
      </c>
      <c r="R39" s="23">
        <f t="shared" ca="1" si="6"/>
        <v>0</v>
      </c>
    </row>
    <row r="40" spans="11:18" ht="15.75" x14ac:dyDescent="0.25">
      <c r="K40" s="28">
        <v>34</v>
      </c>
      <c r="L40" s="3">
        <f t="shared" si="0"/>
        <v>34</v>
      </c>
      <c r="M40" s="22">
        <f t="shared" ca="1" si="1"/>
        <v>45313</v>
      </c>
      <c r="N40" s="13">
        <f t="shared" ca="1" si="3"/>
        <v>3888.8888888888887</v>
      </c>
      <c r="O40" s="13">
        <f t="shared" ca="1" si="4"/>
        <v>6107.3055555555593</v>
      </c>
      <c r="P40" s="14">
        <f t="shared" ca="1" si="5"/>
        <v>9996.1944444444489</v>
      </c>
      <c r="Q40" s="23">
        <f t="shared" ca="1" si="2"/>
        <v>567777.77777777822</v>
      </c>
      <c r="R40" s="23">
        <f t="shared" ca="1" si="6"/>
        <v>0</v>
      </c>
    </row>
    <row r="41" spans="11:18" ht="15.75" x14ac:dyDescent="0.25">
      <c r="K41" s="28">
        <v>35</v>
      </c>
      <c r="L41" s="3">
        <f t="shared" si="0"/>
        <v>35</v>
      </c>
      <c r="M41" s="22">
        <f t="shared" ca="1" si="1"/>
        <v>45344</v>
      </c>
      <c r="N41" s="13">
        <f t="shared" ca="1" si="3"/>
        <v>3888.8888888888887</v>
      </c>
      <c r="O41" s="13">
        <f t="shared" ca="1" si="4"/>
        <v>6065.7592592592628</v>
      </c>
      <c r="P41" s="14">
        <f t="shared" ca="1" si="5"/>
        <v>9954.6481481481514</v>
      </c>
      <c r="Q41" s="23">
        <f t="shared" ca="1" si="2"/>
        <v>563888.88888888934</v>
      </c>
      <c r="R41" s="23">
        <f t="shared" ca="1" si="6"/>
        <v>0</v>
      </c>
    </row>
    <row r="42" spans="11:18" ht="15.75" x14ac:dyDescent="0.25">
      <c r="K42" s="28">
        <v>36</v>
      </c>
      <c r="L42" s="3">
        <f t="shared" si="0"/>
        <v>36</v>
      </c>
      <c r="M42" s="22">
        <f t="shared" ca="1" si="1"/>
        <v>45373</v>
      </c>
      <c r="N42" s="13">
        <f t="shared" ca="1" si="3"/>
        <v>3888.8888888888887</v>
      </c>
      <c r="O42" s="13">
        <f t="shared" ca="1" si="4"/>
        <v>6024.2129629629671</v>
      </c>
      <c r="P42" s="14">
        <f t="shared" ca="1" si="5"/>
        <v>9913.1018518518558</v>
      </c>
      <c r="Q42" s="23">
        <f t="shared" ca="1" si="2"/>
        <v>560000.00000000047</v>
      </c>
      <c r="R42" s="23">
        <f t="shared" ca="1" si="6"/>
        <v>0</v>
      </c>
    </row>
    <row r="43" spans="11:18" ht="15.75" x14ac:dyDescent="0.25">
      <c r="K43" s="28">
        <v>37</v>
      </c>
      <c r="L43" s="3">
        <f t="shared" si="0"/>
        <v>37</v>
      </c>
      <c r="M43" s="22">
        <f t="shared" ca="1" si="1"/>
        <v>45404</v>
      </c>
      <c r="N43" s="13">
        <f t="shared" ca="1" si="3"/>
        <v>3888.8888888888887</v>
      </c>
      <c r="O43" s="13">
        <f t="shared" ca="1" si="4"/>
        <v>5982.6666666666706</v>
      </c>
      <c r="P43" s="14">
        <f t="shared" ca="1" si="5"/>
        <v>11871.555555555558</v>
      </c>
      <c r="Q43" s="23">
        <f t="shared" ca="1" si="2"/>
        <v>556111.11111111159</v>
      </c>
      <c r="R43" s="23">
        <f t="shared" ca="1" si="6"/>
        <v>2000</v>
      </c>
    </row>
    <row r="44" spans="11:18" ht="15.75" x14ac:dyDescent="0.25">
      <c r="K44" s="28">
        <v>38</v>
      </c>
      <c r="L44" s="3">
        <f t="shared" si="0"/>
        <v>38</v>
      </c>
      <c r="M44" s="22">
        <f t="shared" ca="1" si="1"/>
        <v>45434</v>
      </c>
      <c r="N44" s="13">
        <f t="shared" ca="1" si="3"/>
        <v>3888.8888888888887</v>
      </c>
      <c r="O44" s="13">
        <f t="shared" ca="1" si="4"/>
        <v>5941.120370370375</v>
      </c>
      <c r="P44" s="14">
        <f t="shared" ca="1" si="5"/>
        <v>9830.0092592592628</v>
      </c>
      <c r="Q44" s="23">
        <f t="shared" ca="1" si="2"/>
        <v>552222.22222222271</v>
      </c>
      <c r="R44" s="23">
        <f t="shared" ca="1" si="6"/>
        <v>0</v>
      </c>
    </row>
    <row r="45" spans="11:18" ht="15.75" x14ac:dyDescent="0.25">
      <c r="K45" s="28">
        <v>39</v>
      </c>
      <c r="L45" s="3">
        <f t="shared" si="0"/>
        <v>39</v>
      </c>
      <c r="M45" s="22">
        <f t="shared" ca="1" si="1"/>
        <v>45465</v>
      </c>
      <c r="N45" s="13">
        <f t="shared" ca="1" si="3"/>
        <v>3888.8888888888887</v>
      </c>
      <c r="O45" s="13">
        <f t="shared" ca="1" si="4"/>
        <v>5899.5740740740775</v>
      </c>
      <c r="P45" s="14">
        <f t="shared" ca="1" si="5"/>
        <v>9788.4629629629671</v>
      </c>
      <c r="Q45" s="23">
        <f t="shared" ca="1" si="2"/>
        <v>548333.33333333384</v>
      </c>
      <c r="R45" s="23">
        <f t="shared" ca="1" si="6"/>
        <v>0</v>
      </c>
    </row>
    <row r="46" spans="11:18" ht="15.75" x14ac:dyDescent="0.25">
      <c r="K46" s="28">
        <v>40</v>
      </c>
      <c r="L46" s="3">
        <f t="shared" si="0"/>
        <v>40</v>
      </c>
      <c r="M46" s="22">
        <f t="shared" ca="1" si="1"/>
        <v>45495</v>
      </c>
      <c r="N46" s="13">
        <f t="shared" ca="1" si="3"/>
        <v>3888.8888888888887</v>
      </c>
      <c r="O46" s="13">
        <f t="shared" ca="1" si="4"/>
        <v>5858.0277777777819</v>
      </c>
      <c r="P46" s="14">
        <f t="shared" ca="1" si="5"/>
        <v>9746.9166666666715</v>
      </c>
      <c r="Q46" s="23">
        <f t="shared" ca="1" si="2"/>
        <v>544444.44444444496</v>
      </c>
      <c r="R46" s="23">
        <f t="shared" ca="1" si="6"/>
        <v>0</v>
      </c>
    </row>
    <row r="47" spans="11:18" ht="15.75" x14ac:dyDescent="0.25">
      <c r="K47" s="28">
        <v>41</v>
      </c>
      <c r="L47" s="3">
        <f t="shared" si="0"/>
        <v>41</v>
      </c>
      <c r="M47" s="22">
        <f t="shared" ca="1" si="1"/>
        <v>45526</v>
      </c>
      <c r="N47" s="13">
        <f t="shared" ca="1" si="3"/>
        <v>3888.8888888888887</v>
      </c>
      <c r="O47" s="13">
        <f t="shared" ca="1" si="4"/>
        <v>5816.4814814814863</v>
      </c>
      <c r="P47" s="14">
        <f t="shared" ca="1" si="5"/>
        <v>9705.3703703703759</v>
      </c>
      <c r="Q47" s="23">
        <f t="shared" ca="1" si="2"/>
        <v>540555.55555555609</v>
      </c>
      <c r="R47" s="23">
        <f t="shared" ca="1" si="6"/>
        <v>0</v>
      </c>
    </row>
    <row r="48" spans="11:18" ht="15.75" x14ac:dyDescent="0.25">
      <c r="K48" s="28">
        <v>42</v>
      </c>
      <c r="L48" s="3">
        <f t="shared" si="0"/>
        <v>42</v>
      </c>
      <c r="M48" s="22">
        <f t="shared" ca="1" si="1"/>
        <v>45557</v>
      </c>
      <c r="N48" s="13">
        <f t="shared" ca="1" si="3"/>
        <v>3888.8888888888887</v>
      </c>
      <c r="O48" s="13">
        <f t="shared" ca="1" si="4"/>
        <v>5774.9351851851898</v>
      </c>
      <c r="P48" s="14">
        <f t="shared" ca="1" si="5"/>
        <v>9663.8240740740785</v>
      </c>
      <c r="Q48" s="23">
        <f t="shared" ca="1" si="2"/>
        <v>536666.66666666721</v>
      </c>
      <c r="R48" s="23">
        <f t="shared" ca="1" si="6"/>
        <v>0</v>
      </c>
    </row>
    <row r="49" spans="11:18" ht="15.75" x14ac:dyDescent="0.25">
      <c r="K49" s="28">
        <v>43</v>
      </c>
      <c r="L49" s="3">
        <f t="shared" si="0"/>
        <v>43</v>
      </c>
      <c r="M49" s="22">
        <f t="shared" ca="1" si="1"/>
        <v>45587</v>
      </c>
      <c r="N49" s="13">
        <f t="shared" ca="1" si="3"/>
        <v>3888.8888888888887</v>
      </c>
      <c r="O49" s="13">
        <f t="shared" ca="1" si="4"/>
        <v>5733.3888888888941</v>
      </c>
      <c r="P49" s="14">
        <f t="shared" ca="1" si="5"/>
        <v>9622.2777777777828</v>
      </c>
      <c r="Q49" s="23">
        <f t="shared" ca="1" si="2"/>
        <v>532777.77777777833</v>
      </c>
      <c r="R49" s="23">
        <f t="shared" ca="1" si="6"/>
        <v>0</v>
      </c>
    </row>
    <row r="50" spans="11:18" ht="15.75" x14ac:dyDescent="0.25">
      <c r="K50" s="28">
        <v>44</v>
      </c>
      <c r="L50" s="3">
        <f t="shared" si="0"/>
        <v>44</v>
      </c>
      <c r="M50" s="22">
        <f t="shared" ca="1" si="1"/>
        <v>45618</v>
      </c>
      <c r="N50" s="13">
        <f t="shared" ca="1" si="3"/>
        <v>3888.8888888888887</v>
      </c>
      <c r="O50" s="13">
        <f t="shared" ca="1" si="4"/>
        <v>5691.8425925925976</v>
      </c>
      <c r="P50" s="14">
        <f t="shared" ca="1" si="5"/>
        <v>9580.7314814814854</v>
      </c>
      <c r="Q50" s="23">
        <f t="shared" ca="1" si="2"/>
        <v>528888.88888888946</v>
      </c>
      <c r="R50" s="23">
        <f t="shared" ca="1" si="6"/>
        <v>0</v>
      </c>
    </row>
    <row r="51" spans="11:18" ht="15.75" x14ac:dyDescent="0.25">
      <c r="K51" s="28">
        <v>45</v>
      </c>
      <c r="L51" s="3">
        <f t="shared" si="0"/>
        <v>45</v>
      </c>
      <c r="M51" s="22">
        <f t="shared" ca="1" si="1"/>
        <v>45648</v>
      </c>
      <c r="N51" s="13">
        <f t="shared" ca="1" si="3"/>
        <v>3888.8888888888887</v>
      </c>
      <c r="O51" s="13">
        <f t="shared" ca="1" si="4"/>
        <v>5650.296296296302</v>
      </c>
      <c r="P51" s="14">
        <f t="shared" ca="1" si="5"/>
        <v>9539.1851851851898</v>
      </c>
      <c r="Q51" s="23">
        <f t="shared" ca="1" si="2"/>
        <v>525000.00000000058</v>
      </c>
      <c r="R51" s="23">
        <f t="shared" ca="1" si="6"/>
        <v>0</v>
      </c>
    </row>
    <row r="52" spans="11:18" ht="15.75" x14ac:dyDescent="0.25">
      <c r="K52" s="28">
        <v>46</v>
      </c>
      <c r="L52" s="3">
        <f t="shared" si="0"/>
        <v>46</v>
      </c>
      <c r="M52" s="22">
        <f t="shared" ca="1" si="1"/>
        <v>45679</v>
      </c>
      <c r="N52" s="13">
        <f t="shared" ca="1" si="3"/>
        <v>3888.8888888888887</v>
      </c>
      <c r="O52" s="13">
        <f t="shared" ca="1" si="4"/>
        <v>5608.7500000000045</v>
      </c>
      <c r="P52" s="14">
        <f t="shared" ca="1" si="5"/>
        <v>9497.6388888888941</v>
      </c>
      <c r="Q52" s="23">
        <f t="shared" ca="1" si="2"/>
        <v>521111.11111111171</v>
      </c>
      <c r="R52" s="23">
        <f t="shared" ca="1" si="6"/>
        <v>0</v>
      </c>
    </row>
    <row r="53" spans="11:18" ht="15.75" x14ac:dyDescent="0.25">
      <c r="K53" s="28">
        <v>47</v>
      </c>
      <c r="L53" s="3">
        <f t="shared" si="0"/>
        <v>47</v>
      </c>
      <c r="M53" s="22">
        <f t="shared" ca="1" si="1"/>
        <v>45710</v>
      </c>
      <c r="N53" s="13">
        <f t="shared" ca="1" si="3"/>
        <v>3888.8888888888887</v>
      </c>
      <c r="O53" s="13">
        <f t="shared" ca="1" si="4"/>
        <v>5567.2037037037089</v>
      </c>
      <c r="P53" s="14">
        <f t="shared" ca="1" si="5"/>
        <v>9456.0925925925985</v>
      </c>
      <c r="Q53" s="23">
        <f t="shared" ca="1" si="2"/>
        <v>517222.22222222283</v>
      </c>
      <c r="R53" s="23">
        <f t="shared" ca="1" si="6"/>
        <v>0</v>
      </c>
    </row>
    <row r="54" spans="11:18" ht="15.75" x14ac:dyDescent="0.25">
      <c r="K54" s="28">
        <v>48</v>
      </c>
      <c r="L54" s="3">
        <f t="shared" si="0"/>
        <v>48</v>
      </c>
      <c r="M54" s="22">
        <f t="shared" ca="1" si="1"/>
        <v>45738</v>
      </c>
      <c r="N54" s="13">
        <f t="shared" ca="1" si="3"/>
        <v>3888.8888888888887</v>
      </c>
      <c r="O54" s="13">
        <f t="shared" ca="1" si="4"/>
        <v>5525.6574074074133</v>
      </c>
      <c r="P54" s="14">
        <f t="shared" ca="1" si="5"/>
        <v>9414.5462962963029</v>
      </c>
      <c r="Q54" s="23">
        <f t="shared" ca="1" si="2"/>
        <v>513333.33333333395</v>
      </c>
      <c r="R54" s="23">
        <f t="shared" ca="1" si="6"/>
        <v>0</v>
      </c>
    </row>
    <row r="55" spans="11:18" ht="15.75" x14ac:dyDescent="0.25">
      <c r="K55" s="28">
        <v>49</v>
      </c>
      <c r="L55" s="3">
        <f t="shared" si="0"/>
        <v>49</v>
      </c>
      <c r="M55" s="22">
        <f t="shared" ca="1" si="1"/>
        <v>45769</v>
      </c>
      <c r="N55" s="13">
        <f t="shared" ca="1" si="3"/>
        <v>3888.8888888888887</v>
      </c>
      <c r="O55" s="13">
        <f t="shared" ca="1" si="4"/>
        <v>5484.1111111111168</v>
      </c>
      <c r="P55" s="14">
        <f t="shared" ca="1" si="5"/>
        <v>11373.000000000005</v>
      </c>
      <c r="Q55" s="23">
        <f t="shared" ca="1" si="2"/>
        <v>509444.44444444508</v>
      </c>
      <c r="R55" s="23">
        <f t="shared" ca="1" si="6"/>
        <v>2000</v>
      </c>
    </row>
    <row r="56" spans="11:18" ht="15.75" x14ac:dyDescent="0.25">
      <c r="K56" s="28">
        <v>50</v>
      </c>
      <c r="L56" s="3">
        <f t="shared" si="0"/>
        <v>50</v>
      </c>
      <c r="M56" s="22">
        <f t="shared" ca="1" si="1"/>
        <v>45799</v>
      </c>
      <c r="N56" s="13">
        <f t="shared" ca="1" si="3"/>
        <v>3888.8888888888887</v>
      </c>
      <c r="O56" s="13">
        <f t="shared" ca="1" si="4"/>
        <v>5442.5648148148202</v>
      </c>
      <c r="P56" s="14">
        <f t="shared" ca="1" si="5"/>
        <v>9331.453703703708</v>
      </c>
      <c r="Q56" s="23">
        <f t="shared" ca="1" si="2"/>
        <v>505555.5555555562</v>
      </c>
      <c r="R56" s="23">
        <f t="shared" ca="1" si="6"/>
        <v>0</v>
      </c>
    </row>
    <row r="57" spans="11:18" ht="15.75" x14ac:dyDescent="0.25">
      <c r="K57" s="28">
        <v>51</v>
      </c>
      <c r="L57" s="3">
        <f t="shared" si="0"/>
        <v>51</v>
      </c>
      <c r="M57" s="22">
        <f t="shared" ca="1" si="1"/>
        <v>45830</v>
      </c>
      <c r="N57" s="13">
        <f t="shared" ca="1" si="3"/>
        <v>3888.8888888888887</v>
      </c>
      <c r="O57" s="13">
        <f t="shared" ca="1" si="4"/>
        <v>5401.0185185185246</v>
      </c>
      <c r="P57" s="14">
        <f t="shared" ca="1" si="5"/>
        <v>9289.9074074074124</v>
      </c>
      <c r="Q57" s="23">
        <f t="shared" ca="1" si="2"/>
        <v>501666.66666666733</v>
      </c>
      <c r="R57" s="23">
        <f t="shared" ca="1" si="6"/>
        <v>0</v>
      </c>
    </row>
    <row r="58" spans="11:18" ht="15.75" x14ac:dyDescent="0.25">
      <c r="K58" s="28">
        <v>52</v>
      </c>
      <c r="L58" s="3">
        <f t="shared" si="0"/>
        <v>52</v>
      </c>
      <c r="M58" s="22">
        <f t="shared" ca="1" si="1"/>
        <v>45860</v>
      </c>
      <c r="N58" s="13">
        <f t="shared" ca="1" si="3"/>
        <v>3888.8888888888887</v>
      </c>
      <c r="O58" s="13">
        <f t="shared" ca="1" si="4"/>
        <v>5359.472222222229</v>
      </c>
      <c r="P58" s="14">
        <f t="shared" ca="1" si="5"/>
        <v>9248.3611111111168</v>
      </c>
      <c r="Q58" s="23">
        <f t="shared" ca="1" si="2"/>
        <v>497777.77777777845</v>
      </c>
      <c r="R58" s="23">
        <f t="shared" ca="1" si="6"/>
        <v>0</v>
      </c>
    </row>
    <row r="59" spans="11:18" ht="15.75" x14ac:dyDescent="0.25">
      <c r="K59" s="28">
        <v>53</v>
      </c>
      <c r="L59" s="3">
        <f t="shared" si="0"/>
        <v>53</v>
      </c>
      <c r="M59" s="22">
        <f t="shared" ca="1" si="1"/>
        <v>45891</v>
      </c>
      <c r="N59" s="13">
        <f t="shared" ca="1" si="3"/>
        <v>3888.8888888888887</v>
      </c>
      <c r="O59" s="13">
        <f t="shared" ca="1" si="4"/>
        <v>5317.9259259259325</v>
      </c>
      <c r="P59" s="14">
        <f t="shared" ca="1" si="5"/>
        <v>9206.8148148148211</v>
      </c>
      <c r="Q59" s="23">
        <f t="shared" ca="1" si="2"/>
        <v>493888.88888888957</v>
      </c>
      <c r="R59" s="23">
        <f t="shared" ca="1" si="6"/>
        <v>0</v>
      </c>
    </row>
    <row r="60" spans="11:18" ht="15.75" x14ac:dyDescent="0.25">
      <c r="K60" s="28">
        <v>54</v>
      </c>
      <c r="L60" s="3">
        <f t="shared" si="0"/>
        <v>54</v>
      </c>
      <c r="M60" s="22">
        <f t="shared" ca="1" si="1"/>
        <v>45922</v>
      </c>
      <c r="N60" s="13">
        <f t="shared" ca="1" si="3"/>
        <v>3888.8888888888887</v>
      </c>
      <c r="O60" s="13">
        <f t="shared" ca="1" si="4"/>
        <v>5276.3796296296359</v>
      </c>
      <c r="P60" s="14">
        <f t="shared" ca="1" si="5"/>
        <v>9165.2685185185255</v>
      </c>
      <c r="Q60" s="23">
        <f t="shared" ca="1" si="2"/>
        <v>490000.0000000007</v>
      </c>
      <c r="R60" s="23">
        <f t="shared" ca="1" si="6"/>
        <v>0</v>
      </c>
    </row>
    <row r="61" spans="11:18" ht="15.75" x14ac:dyDescent="0.25">
      <c r="K61" s="28">
        <v>55</v>
      </c>
      <c r="L61" s="3">
        <f t="shared" si="0"/>
        <v>55</v>
      </c>
      <c r="M61" s="22">
        <f t="shared" ca="1" si="1"/>
        <v>45952</v>
      </c>
      <c r="N61" s="13">
        <f t="shared" ca="1" si="3"/>
        <v>3888.8888888888887</v>
      </c>
      <c r="O61" s="13">
        <f t="shared" ca="1" si="4"/>
        <v>5234.8333333333403</v>
      </c>
      <c r="P61" s="14">
        <f t="shared" ca="1" si="5"/>
        <v>9123.7222222222299</v>
      </c>
      <c r="Q61" s="23">
        <f t="shared" ca="1" si="2"/>
        <v>486111.11111111182</v>
      </c>
      <c r="R61" s="23">
        <f t="shared" ca="1" si="6"/>
        <v>0</v>
      </c>
    </row>
    <row r="62" spans="11:18" ht="15.75" x14ac:dyDescent="0.25">
      <c r="K62" s="28">
        <v>56</v>
      </c>
      <c r="L62" s="3">
        <f t="shared" si="0"/>
        <v>56</v>
      </c>
      <c r="M62" s="22">
        <f t="shared" ca="1" si="1"/>
        <v>45983</v>
      </c>
      <c r="N62" s="13">
        <f t="shared" ca="1" si="3"/>
        <v>3888.8888888888887</v>
      </c>
      <c r="O62" s="13">
        <f t="shared" ca="1" si="4"/>
        <v>5193.2870370370438</v>
      </c>
      <c r="P62" s="14">
        <f t="shared" ca="1" si="5"/>
        <v>9082.1759259259325</v>
      </c>
      <c r="Q62" s="23">
        <f t="shared" ca="1" si="2"/>
        <v>482222.22222222295</v>
      </c>
      <c r="R62" s="23">
        <f t="shared" ca="1" si="6"/>
        <v>0</v>
      </c>
    </row>
    <row r="63" spans="11:18" ht="15.75" x14ac:dyDescent="0.25">
      <c r="K63" s="28">
        <v>57</v>
      </c>
      <c r="L63" s="3">
        <f t="shared" si="0"/>
        <v>57</v>
      </c>
      <c r="M63" s="22">
        <f t="shared" ca="1" si="1"/>
        <v>46013</v>
      </c>
      <c r="N63" s="13">
        <f t="shared" ca="1" si="3"/>
        <v>3888.8888888888887</v>
      </c>
      <c r="O63" s="13">
        <f t="shared" ca="1" si="4"/>
        <v>5151.7407407407472</v>
      </c>
      <c r="P63" s="14">
        <f t="shared" ca="1" si="5"/>
        <v>9040.629629629635</v>
      </c>
      <c r="Q63" s="23">
        <f t="shared" ca="1" si="2"/>
        <v>478333.33333333407</v>
      </c>
      <c r="R63" s="23">
        <f t="shared" ca="1" si="6"/>
        <v>0</v>
      </c>
    </row>
    <row r="64" spans="11:18" ht="15.75" x14ac:dyDescent="0.25">
      <c r="K64" s="28">
        <v>58</v>
      </c>
      <c r="L64" s="3">
        <f t="shared" si="0"/>
        <v>58</v>
      </c>
      <c r="M64" s="22">
        <f t="shared" ca="1" si="1"/>
        <v>46044</v>
      </c>
      <c r="N64" s="13">
        <f t="shared" ca="1" si="3"/>
        <v>3888.8888888888887</v>
      </c>
      <c r="O64" s="13">
        <f t="shared" ca="1" si="4"/>
        <v>5110.1944444444516</v>
      </c>
      <c r="P64" s="14">
        <f t="shared" ca="1" si="5"/>
        <v>8999.0833333333394</v>
      </c>
      <c r="Q64" s="23">
        <f t="shared" ca="1" si="2"/>
        <v>474444.44444444519</v>
      </c>
      <c r="R64" s="23">
        <f t="shared" ca="1" si="6"/>
        <v>0</v>
      </c>
    </row>
    <row r="65" spans="11:18" ht="15.75" x14ac:dyDescent="0.25">
      <c r="K65" s="28">
        <v>59</v>
      </c>
      <c r="L65" s="3">
        <f t="shared" si="0"/>
        <v>59</v>
      </c>
      <c r="M65" s="22">
        <f t="shared" ca="1" si="1"/>
        <v>46075</v>
      </c>
      <c r="N65" s="13">
        <f t="shared" ca="1" si="3"/>
        <v>3888.8888888888887</v>
      </c>
      <c r="O65" s="13">
        <f t="shared" ca="1" si="4"/>
        <v>5068.648148148156</v>
      </c>
      <c r="P65" s="14">
        <f t="shared" ca="1" si="5"/>
        <v>8957.5370370370438</v>
      </c>
      <c r="Q65" s="23">
        <f t="shared" ca="1" si="2"/>
        <v>470555.55555555632</v>
      </c>
      <c r="R65" s="23">
        <f t="shared" ca="1" si="6"/>
        <v>0</v>
      </c>
    </row>
    <row r="66" spans="11:18" ht="15.75" x14ac:dyDescent="0.25">
      <c r="K66" s="28">
        <v>60</v>
      </c>
      <c r="L66" s="3">
        <f t="shared" si="0"/>
        <v>60</v>
      </c>
      <c r="M66" s="22">
        <f t="shared" ca="1" si="1"/>
        <v>46103</v>
      </c>
      <c r="N66" s="13">
        <f t="shared" ca="1" si="3"/>
        <v>3888.8888888888887</v>
      </c>
      <c r="O66" s="13">
        <f t="shared" ca="1" si="4"/>
        <v>5027.1018518518595</v>
      </c>
      <c r="P66" s="14">
        <f t="shared" ca="1" si="5"/>
        <v>8915.9907407407482</v>
      </c>
      <c r="Q66" s="23">
        <f t="shared" ca="1" si="2"/>
        <v>466666.66666666744</v>
      </c>
      <c r="R66" s="23">
        <f t="shared" ca="1" si="6"/>
        <v>0</v>
      </c>
    </row>
    <row r="67" spans="11:18" ht="15.75" x14ac:dyDescent="0.25">
      <c r="K67" s="28">
        <v>61</v>
      </c>
      <c r="L67" s="3">
        <f t="shared" si="0"/>
        <v>61</v>
      </c>
      <c r="M67" s="22">
        <f t="shared" ca="1" si="1"/>
        <v>46134</v>
      </c>
      <c r="N67" s="13">
        <f t="shared" ca="1" si="3"/>
        <v>3888.8888888888887</v>
      </c>
      <c r="O67" s="13">
        <f t="shared" ca="1" si="4"/>
        <v>4985.5555555555629</v>
      </c>
      <c r="P67" s="14">
        <f t="shared" ca="1" si="5"/>
        <v>10874.444444444453</v>
      </c>
      <c r="Q67" s="23">
        <f t="shared" ca="1" si="2"/>
        <v>462777.77777777857</v>
      </c>
      <c r="R67" s="23">
        <f t="shared" ca="1" si="6"/>
        <v>2000</v>
      </c>
    </row>
    <row r="68" spans="11:18" ht="15.75" x14ac:dyDescent="0.25">
      <c r="K68" s="28">
        <v>62</v>
      </c>
      <c r="L68" s="3">
        <f t="shared" si="0"/>
        <v>62</v>
      </c>
      <c r="M68" s="22">
        <f t="shared" ca="1" si="1"/>
        <v>46164</v>
      </c>
      <c r="N68" s="13">
        <f t="shared" ca="1" si="3"/>
        <v>3888.8888888888887</v>
      </c>
      <c r="O68" s="13">
        <f t="shared" ca="1" si="4"/>
        <v>4944.0092592592673</v>
      </c>
      <c r="P68" s="14">
        <f t="shared" ca="1" si="5"/>
        <v>8832.8981481481569</v>
      </c>
      <c r="Q68" s="23">
        <f t="shared" ca="1" si="2"/>
        <v>458888.88888888969</v>
      </c>
      <c r="R68" s="23">
        <f t="shared" ca="1" si="6"/>
        <v>0</v>
      </c>
    </row>
    <row r="69" spans="11:18" ht="15.75" x14ac:dyDescent="0.25">
      <c r="K69" s="28">
        <v>63</v>
      </c>
      <c r="L69" s="3">
        <f t="shared" si="0"/>
        <v>63</v>
      </c>
      <c r="M69" s="22">
        <f t="shared" ca="1" si="1"/>
        <v>46195</v>
      </c>
      <c r="N69" s="13">
        <f t="shared" ca="1" si="3"/>
        <v>3888.8888888888887</v>
      </c>
      <c r="O69" s="13">
        <f t="shared" ca="1" si="4"/>
        <v>4902.4629629629708</v>
      </c>
      <c r="P69" s="14">
        <f t="shared" ca="1" si="5"/>
        <v>8791.3518518518595</v>
      </c>
      <c r="Q69" s="23">
        <f t="shared" ca="1" si="2"/>
        <v>455000.00000000081</v>
      </c>
      <c r="R69" s="23">
        <f t="shared" ca="1" si="6"/>
        <v>0</v>
      </c>
    </row>
    <row r="70" spans="11:18" ht="15.75" x14ac:dyDescent="0.25">
      <c r="K70" s="28">
        <v>64</v>
      </c>
      <c r="L70" s="3">
        <f t="shared" si="0"/>
        <v>64</v>
      </c>
      <c r="M70" s="22">
        <f t="shared" ca="1" si="1"/>
        <v>46225</v>
      </c>
      <c r="N70" s="13">
        <f t="shared" ca="1" si="3"/>
        <v>3888.8888888888887</v>
      </c>
      <c r="O70" s="13">
        <f t="shared" ca="1" si="4"/>
        <v>4860.9166666666742</v>
      </c>
      <c r="P70" s="14">
        <f t="shared" ca="1" si="5"/>
        <v>8749.805555555562</v>
      </c>
      <c r="Q70" s="23">
        <f t="shared" ca="1" si="2"/>
        <v>451111.11111111194</v>
      </c>
      <c r="R70" s="23">
        <f t="shared" ca="1" si="6"/>
        <v>0</v>
      </c>
    </row>
    <row r="71" spans="11:18" ht="15.75" x14ac:dyDescent="0.25">
      <c r="K71" s="28">
        <v>65</v>
      </c>
      <c r="L71" s="3">
        <f t="shared" ref="L71:L134" si="7">IF(K71&gt;$C$14,"",K71)</f>
        <v>65</v>
      </c>
      <c r="M71" s="22">
        <f t="shared" ref="M71:M134" ca="1" si="8">IF(L71&lt;=$C$14,EDATE($M$6,L71),"")</f>
        <v>46256</v>
      </c>
      <c r="N71" s="13">
        <f t="shared" ca="1" si="3"/>
        <v>3888.8888888888887</v>
      </c>
      <c r="O71" s="13">
        <f t="shared" ca="1" si="4"/>
        <v>4819.3703703703786</v>
      </c>
      <c r="P71" s="14">
        <f t="shared" ca="1" si="5"/>
        <v>8708.2592592592664</v>
      </c>
      <c r="Q71" s="23">
        <f t="shared" ref="Q71:Q134" ca="1" si="9">IF(M71="","",Q70-N71)</f>
        <v>447222.22222222306</v>
      </c>
      <c r="R71" s="23">
        <f t="shared" ca="1" si="6"/>
        <v>0</v>
      </c>
    </row>
    <row r="72" spans="11:18" ht="15.75" x14ac:dyDescent="0.25">
      <c r="K72" s="28">
        <v>66</v>
      </c>
      <c r="L72" s="3">
        <f t="shared" si="7"/>
        <v>66</v>
      </c>
      <c r="M72" s="22">
        <f t="shared" ca="1" si="8"/>
        <v>46287</v>
      </c>
      <c r="N72" s="13">
        <f t="shared" ref="N72:N135" ca="1" si="10">IF(M72="","",$C$12/$C$14)</f>
        <v>3888.8888888888887</v>
      </c>
      <c r="O72" s="13">
        <f t="shared" ref="O72:O135" ca="1" si="11">IF(L72&lt;=$C$14,Q71*$C$16/12,"")</f>
        <v>4777.8240740740821</v>
      </c>
      <c r="P72" s="14">
        <f t="shared" ref="P72:P135" ca="1" si="12">IF(M72="","",N72+O72+R72)</f>
        <v>8666.7129629629708</v>
      </c>
      <c r="Q72" s="23">
        <f t="shared" ca="1" si="9"/>
        <v>443333.33333333419</v>
      </c>
      <c r="R72" s="23">
        <f t="shared" ref="R72:R135" ca="1" si="13">IF(M72="","",IF(OR(L72=13,L72=25,L72=37,L72=49,L72=61,L72=73,L72=85,L72=97,L72=109,L72=121,L72=133,L72=145,L72=157,L72=169),0.2%*$C$8,0))</f>
        <v>0</v>
      </c>
    </row>
    <row r="73" spans="11:18" ht="15.75" x14ac:dyDescent="0.25">
      <c r="K73" s="28">
        <v>67</v>
      </c>
      <c r="L73" s="3">
        <f t="shared" si="7"/>
        <v>67</v>
      </c>
      <c r="M73" s="22">
        <f t="shared" ca="1" si="8"/>
        <v>46317</v>
      </c>
      <c r="N73" s="13">
        <f t="shared" ca="1" si="10"/>
        <v>3888.8888888888887</v>
      </c>
      <c r="O73" s="13">
        <f t="shared" ca="1" si="11"/>
        <v>4736.2777777777865</v>
      </c>
      <c r="P73" s="14">
        <f t="shared" ca="1" si="12"/>
        <v>8625.1666666666752</v>
      </c>
      <c r="Q73" s="23">
        <f t="shared" ca="1" si="9"/>
        <v>439444.44444444531</v>
      </c>
      <c r="R73" s="23">
        <f t="shared" ca="1" si="13"/>
        <v>0</v>
      </c>
    </row>
    <row r="74" spans="11:18" ht="15.75" x14ac:dyDescent="0.25">
      <c r="K74" s="28">
        <v>68</v>
      </c>
      <c r="L74" s="3">
        <f t="shared" si="7"/>
        <v>68</v>
      </c>
      <c r="M74" s="22">
        <f t="shared" ca="1" si="8"/>
        <v>46348</v>
      </c>
      <c r="N74" s="13">
        <f t="shared" ca="1" si="10"/>
        <v>3888.8888888888887</v>
      </c>
      <c r="O74" s="13">
        <f t="shared" ca="1" si="11"/>
        <v>4694.7314814814899</v>
      </c>
      <c r="P74" s="14">
        <f t="shared" ca="1" si="12"/>
        <v>8583.6203703703795</v>
      </c>
      <c r="Q74" s="23">
        <f t="shared" ca="1" si="9"/>
        <v>435555.55555555644</v>
      </c>
      <c r="R74" s="23">
        <f t="shared" ca="1" si="13"/>
        <v>0</v>
      </c>
    </row>
    <row r="75" spans="11:18" ht="15.75" x14ac:dyDescent="0.25">
      <c r="K75" s="28">
        <v>69</v>
      </c>
      <c r="L75" s="3">
        <f t="shared" si="7"/>
        <v>69</v>
      </c>
      <c r="M75" s="22">
        <f t="shared" ca="1" si="8"/>
        <v>46378</v>
      </c>
      <c r="N75" s="13">
        <f t="shared" ca="1" si="10"/>
        <v>3888.8888888888887</v>
      </c>
      <c r="O75" s="13">
        <f t="shared" ca="1" si="11"/>
        <v>4653.1851851851943</v>
      </c>
      <c r="P75" s="14">
        <f t="shared" ca="1" si="12"/>
        <v>8542.0740740740839</v>
      </c>
      <c r="Q75" s="23">
        <f t="shared" ca="1" si="9"/>
        <v>431666.66666666756</v>
      </c>
      <c r="R75" s="23">
        <f t="shared" ca="1" si="13"/>
        <v>0</v>
      </c>
    </row>
    <row r="76" spans="11:18" ht="15.75" x14ac:dyDescent="0.25">
      <c r="K76" s="28">
        <v>70</v>
      </c>
      <c r="L76" s="3">
        <f t="shared" si="7"/>
        <v>70</v>
      </c>
      <c r="M76" s="22">
        <f t="shared" ca="1" si="8"/>
        <v>46409</v>
      </c>
      <c r="N76" s="13">
        <f t="shared" ca="1" si="10"/>
        <v>3888.8888888888887</v>
      </c>
      <c r="O76" s="13">
        <f t="shared" ca="1" si="11"/>
        <v>4611.6388888888978</v>
      </c>
      <c r="P76" s="14">
        <f t="shared" ca="1" si="12"/>
        <v>8500.5277777777865</v>
      </c>
      <c r="Q76" s="23">
        <f t="shared" ca="1" si="9"/>
        <v>427777.77777777868</v>
      </c>
      <c r="R76" s="23">
        <f t="shared" ca="1" si="13"/>
        <v>0</v>
      </c>
    </row>
    <row r="77" spans="11:18" ht="15.75" x14ac:dyDescent="0.25">
      <c r="K77" s="28">
        <v>71</v>
      </c>
      <c r="L77" s="3">
        <f t="shared" si="7"/>
        <v>71</v>
      </c>
      <c r="M77" s="22">
        <f t="shared" ca="1" si="8"/>
        <v>46440</v>
      </c>
      <c r="N77" s="13">
        <f t="shared" ca="1" si="10"/>
        <v>3888.8888888888887</v>
      </c>
      <c r="O77" s="13">
        <f t="shared" ca="1" si="11"/>
        <v>4570.0925925926012</v>
      </c>
      <c r="P77" s="14">
        <f t="shared" ca="1" si="12"/>
        <v>8458.981481481489</v>
      </c>
      <c r="Q77" s="23">
        <f t="shared" ca="1" si="9"/>
        <v>423888.88888888981</v>
      </c>
      <c r="R77" s="23">
        <f t="shared" ca="1" si="13"/>
        <v>0</v>
      </c>
    </row>
    <row r="78" spans="11:18" ht="15.75" x14ac:dyDescent="0.25">
      <c r="K78" s="28">
        <v>72</v>
      </c>
      <c r="L78" s="3">
        <f t="shared" si="7"/>
        <v>72</v>
      </c>
      <c r="M78" s="22">
        <f t="shared" ca="1" si="8"/>
        <v>46468</v>
      </c>
      <c r="N78" s="13">
        <f t="shared" ca="1" si="10"/>
        <v>3888.8888888888887</v>
      </c>
      <c r="O78" s="13">
        <f t="shared" ca="1" si="11"/>
        <v>4528.5462962963056</v>
      </c>
      <c r="P78" s="14">
        <f t="shared" ca="1" si="12"/>
        <v>8417.4351851851934</v>
      </c>
      <c r="Q78" s="23">
        <f t="shared" ca="1" si="9"/>
        <v>420000.00000000093</v>
      </c>
      <c r="R78" s="23">
        <f t="shared" ca="1" si="13"/>
        <v>0</v>
      </c>
    </row>
    <row r="79" spans="11:18" ht="15.75" x14ac:dyDescent="0.25">
      <c r="K79" s="28">
        <v>73</v>
      </c>
      <c r="L79" s="3">
        <f t="shared" si="7"/>
        <v>73</v>
      </c>
      <c r="M79" s="22">
        <f t="shared" ca="1" si="8"/>
        <v>46499</v>
      </c>
      <c r="N79" s="13">
        <f t="shared" ca="1" si="10"/>
        <v>3888.8888888888887</v>
      </c>
      <c r="O79" s="13">
        <f t="shared" ca="1" si="11"/>
        <v>4487.0000000000091</v>
      </c>
      <c r="P79" s="14">
        <f t="shared" ca="1" si="12"/>
        <v>10375.888888888898</v>
      </c>
      <c r="Q79" s="23">
        <f t="shared" ca="1" si="9"/>
        <v>416111.11111111206</v>
      </c>
      <c r="R79" s="23">
        <f t="shared" ca="1" si="13"/>
        <v>2000</v>
      </c>
    </row>
    <row r="80" spans="11:18" ht="15.75" x14ac:dyDescent="0.25">
      <c r="K80" s="28">
        <v>74</v>
      </c>
      <c r="L80" s="3">
        <f t="shared" si="7"/>
        <v>74</v>
      </c>
      <c r="M80" s="22">
        <f t="shared" ca="1" si="8"/>
        <v>46529</v>
      </c>
      <c r="N80" s="13">
        <f t="shared" ca="1" si="10"/>
        <v>3888.8888888888887</v>
      </c>
      <c r="O80" s="13">
        <f t="shared" ca="1" si="11"/>
        <v>4445.4537037037126</v>
      </c>
      <c r="P80" s="14">
        <f t="shared" ca="1" si="12"/>
        <v>8334.3425925926022</v>
      </c>
      <c r="Q80" s="23">
        <f t="shared" ca="1" si="9"/>
        <v>412222.22222222318</v>
      </c>
      <c r="R80" s="23">
        <f t="shared" ca="1" si="13"/>
        <v>0</v>
      </c>
    </row>
    <row r="81" spans="11:18" ht="15.75" x14ac:dyDescent="0.25">
      <c r="K81" s="28">
        <v>75</v>
      </c>
      <c r="L81" s="3">
        <f t="shared" si="7"/>
        <v>75</v>
      </c>
      <c r="M81" s="22">
        <f t="shared" ca="1" si="8"/>
        <v>46560</v>
      </c>
      <c r="N81" s="13">
        <f t="shared" ca="1" si="10"/>
        <v>3888.8888888888887</v>
      </c>
      <c r="O81" s="13">
        <f t="shared" ca="1" si="11"/>
        <v>4403.9074074074169</v>
      </c>
      <c r="P81" s="14">
        <f t="shared" ca="1" si="12"/>
        <v>8292.7962962963065</v>
      </c>
      <c r="Q81" s="23">
        <f t="shared" ca="1" si="9"/>
        <v>408333.3333333343</v>
      </c>
      <c r="R81" s="23">
        <f t="shared" ca="1" si="13"/>
        <v>0</v>
      </c>
    </row>
    <row r="82" spans="11:18" ht="15.75" x14ac:dyDescent="0.25">
      <c r="K82" s="28">
        <v>76</v>
      </c>
      <c r="L82" s="3">
        <f t="shared" si="7"/>
        <v>76</v>
      </c>
      <c r="M82" s="22">
        <f t="shared" ca="1" si="8"/>
        <v>46590</v>
      </c>
      <c r="N82" s="13">
        <f t="shared" ca="1" si="10"/>
        <v>3888.8888888888887</v>
      </c>
      <c r="O82" s="13">
        <f t="shared" ca="1" si="11"/>
        <v>4362.3611111111213</v>
      </c>
      <c r="P82" s="14">
        <f t="shared" ca="1" si="12"/>
        <v>8251.2500000000109</v>
      </c>
      <c r="Q82" s="23">
        <f t="shared" ca="1" si="9"/>
        <v>404444.44444444543</v>
      </c>
      <c r="R82" s="23">
        <f t="shared" ca="1" si="13"/>
        <v>0</v>
      </c>
    </row>
    <row r="83" spans="11:18" ht="15.75" x14ac:dyDescent="0.25">
      <c r="K83" s="28">
        <v>77</v>
      </c>
      <c r="L83" s="3">
        <f t="shared" si="7"/>
        <v>77</v>
      </c>
      <c r="M83" s="22">
        <f t="shared" ca="1" si="8"/>
        <v>46621</v>
      </c>
      <c r="N83" s="13">
        <f t="shared" ca="1" si="10"/>
        <v>3888.8888888888887</v>
      </c>
      <c r="O83" s="13">
        <f t="shared" ca="1" si="11"/>
        <v>4320.8148148148248</v>
      </c>
      <c r="P83" s="14">
        <f t="shared" ca="1" si="12"/>
        <v>8209.7037037037135</v>
      </c>
      <c r="Q83" s="23">
        <f t="shared" ca="1" si="9"/>
        <v>400555.55555555655</v>
      </c>
      <c r="R83" s="23">
        <f t="shared" ca="1" si="13"/>
        <v>0</v>
      </c>
    </row>
    <row r="84" spans="11:18" ht="15.75" x14ac:dyDescent="0.25">
      <c r="K84" s="28">
        <v>78</v>
      </c>
      <c r="L84" s="3">
        <f t="shared" si="7"/>
        <v>78</v>
      </c>
      <c r="M84" s="22">
        <f t="shared" ca="1" si="8"/>
        <v>46652</v>
      </c>
      <c r="N84" s="13">
        <f t="shared" ca="1" si="10"/>
        <v>3888.8888888888887</v>
      </c>
      <c r="O84" s="13">
        <f t="shared" ca="1" si="11"/>
        <v>4279.2685185185283</v>
      </c>
      <c r="P84" s="14">
        <f t="shared" ca="1" si="12"/>
        <v>8168.1574074074169</v>
      </c>
      <c r="Q84" s="23">
        <f t="shared" ca="1" si="9"/>
        <v>396666.66666666768</v>
      </c>
      <c r="R84" s="23">
        <f t="shared" ca="1" si="13"/>
        <v>0</v>
      </c>
    </row>
    <row r="85" spans="11:18" ht="15.75" x14ac:dyDescent="0.25">
      <c r="K85" s="28">
        <v>79</v>
      </c>
      <c r="L85" s="3">
        <f t="shared" si="7"/>
        <v>79</v>
      </c>
      <c r="M85" s="22">
        <f t="shared" ca="1" si="8"/>
        <v>46682</v>
      </c>
      <c r="N85" s="13">
        <f t="shared" ca="1" si="10"/>
        <v>3888.8888888888887</v>
      </c>
      <c r="O85" s="13">
        <f t="shared" ca="1" si="11"/>
        <v>4237.7222222222326</v>
      </c>
      <c r="P85" s="14">
        <f t="shared" ca="1" si="12"/>
        <v>8126.6111111111213</v>
      </c>
      <c r="Q85" s="23">
        <f t="shared" ca="1" si="9"/>
        <v>392777.7777777788</v>
      </c>
      <c r="R85" s="23">
        <f t="shared" ca="1" si="13"/>
        <v>0</v>
      </c>
    </row>
    <row r="86" spans="11:18" ht="15.75" x14ac:dyDescent="0.25">
      <c r="K86" s="28">
        <v>80</v>
      </c>
      <c r="L86" s="3">
        <f t="shared" si="7"/>
        <v>80</v>
      </c>
      <c r="M86" s="22">
        <f t="shared" ca="1" si="8"/>
        <v>46713</v>
      </c>
      <c r="N86" s="13">
        <f t="shared" ca="1" si="10"/>
        <v>3888.8888888888887</v>
      </c>
      <c r="O86" s="13">
        <f t="shared" ca="1" si="11"/>
        <v>4196.1759259259361</v>
      </c>
      <c r="P86" s="14">
        <f t="shared" ca="1" si="12"/>
        <v>8085.0648148148248</v>
      </c>
      <c r="Q86" s="23">
        <f t="shared" ca="1" si="9"/>
        <v>388888.88888888992</v>
      </c>
      <c r="R86" s="23">
        <f t="shared" ca="1" si="13"/>
        <v>0</v>
      </c>
    </row>
    <row r="87" spans="11:18" ht="15.75" x14ac:dyDescent="0.25">
      <c r="K87" s="28">
        <v>81</v>
      </c>
      <c r="L87" s="3">
        <f t="shared" si="7"/>
        <v>81</v>
      </c>
      <c r="M87" s="22">
        <f t="shared" ca="1" si="8"/>
        <v>46743</v>
      </c>
      <c r="N87" s="13">
        <f t="shared" ca="1" si="10"/>
        <v>3888.8888888888887</v>
      </c>
      <c r="O87" s="13">
        <f t="shared" ca="1" si="11"/>
        <v>4154.6296296296396</v>
      </c>
      <c r="P87" s="14">
        <f t="shared" ca="1" si="12"/>
        <v>8043.5185185185283</v>
      </c>
      <c r="Q87" s="23">
        <f t="shared" ca="1" si="9"/>
        <v>385000.00000000105</v>
      </c>
      <c r="R87" s="23">
        <f t="shared" ca="1" si="13"/>
        <v>0</v>
      </c>
    </row>
    <row r="88" spans="11:18" ht="15.75" x14ac:dyDescent="0.25">
      <c r="K88" s="28">
        <v>82</v>
      </c>
      <c r="L88" s="3">
        <f t="shared" si="7"/>
        <v>82</v>
      </c>
      <c r="M88" s="22">
        <f t="shared" ca="1" si="8"/>
        <v>46774</v>
      </c>
      <c r="N88" s="13">
        <f t="shared" ca="1" si="10"/>
        <v>3888.8888888888887</v>
      </c>
      <c r="O88" s="13">
        <f t="shared" ca="1" si="11"/>
        <v>4113.0833333333439</v>
      </c>
      <c r="P88" s="14">
        <f t="shared" ca="1" si="12"/>
        <v>8001.9722222222326</v>
      </c>
      <c r="Q88" s="23">
        <f t="shared" ca="1" si="9"/>
        <v>381111.11111111217</v>
      </c>
      <c r="R88" s="23">
        <f t="shared" ca="1" si="13"/>
        <v>0</v>
      </c>
    </row>
    <row r="89" spans="11:18" ht="15.75" x14ac:dyDescent="0.25">
      <c r="K89" s="28">
        <v>83</v>
      </c>
      <c r="L89" s="3">
        <f t="shared" si="7"/>
        <v>83</v>
      </c>
      <c r="M89" s="22">
        <f t="shared" ca="1" si="8"/>
        <v>46805</v>
      </c>
      <c r="N89" s="13">
        <f t="shared" ca="1" si="10"/>
        <v>3888.8888888888887</v>
      </c>
      <c r="O89" s="13">
        <f t="shared" ca="1" si="11"/>
        <v>4071.5370370370479</v>
      </c>
      <c r="P89" s="14">
        <f t="shared" ca="1" si="12"/>
        <v>7960.4259259259361</v>
      </c>
      <c r="Q89" s="23">
        <f t="shared" ca="1" si="9"/>
        <v>377222.2222222233</v>
      </c>
      <c r="R89" s="23">
        <f t="shared" ca="1" si="13"/>
        <v>0</v>
      </c>
    </row>
    <row r="90" spans="11:18" ht="15.75" x14ac:dyDescent="0.25">
      <c r="K90" s="28">
        <v>84</v>
      </c>
      <c r="L90" s="3">
        <f t="shared" si="7"/>
        <v>84</v>
      </c>
      <c r="M90" s="22">
        <f t="shared" ca="1" si="8"/>
        <v>46834</v>
      </c>
      <c r="N90" s="13">
        <f t="shared" ca="1" si="10"/>
        <v>3888.8888888888887</v>
      </c>
      <c r="O90" s="13">
        <f t="shared" ca="1" si="11"/>
        <v>4029.9907407407518</v>
      </c>
      <c r="P90" s="14">
        <f t="shared" ca="1" si="12"/>
        <v>7918.8796296296405</v>
      </c>
      <c r="Q90" s="23">
        <f t="shared" ca="1" si="9"/>
        <v>373333.33333333442</v>
      </c>
      <c r="R90" s="23">
        <f t="shared" ca="1" si="13"/>
        <v>0</v>
      </c>
    </row>
    <row r="91" spans="11:18" ht="15.75" x14ac:dyDescent="0.25">
      <c r="K91" s="28">
        <v>85</v>
      </c>
      <c r="L91" s="3">
        <f t="shared" si="7"/>
        <v>85</v>
      </c>
      <c r="M91" s="22">
        <f t="shared" ca="1" si="8"/>
        <v>46865</v>
      </c>
      <c r="N91" s="13">
        <f t="shared" ca="1" si="10"/>
        <v>3888.8888888888887</v>
      </c>
      <c r="O91" s="13">
        <f t="shared" ca="1" si="11"/>
        <v>3988.4444444444557</v>
      </c>
      <c r="P91" s="14">
        <f t="shared" ca="1" si="12"/>
        <v>9877.3333333333449</v>
      </c>
      <c r="Q91" s="23">
        <f t="shared" ca="1" si="9"/>
        <v>369444.44444444554</v>
      </c>
      <c r="R91" s="23">
        <f t="shared" ca="1" si="13"/>
        <v>2000</v>
      </c>
    </row>
    <row r="92" spans="11:18" ht="15.75" x14ac:dyDescent="0.25">
      <c r="K92" s="28">
        <v>86</v>
      </c>
      <c r="L92" s="3">
        <f t="shared" si="7"/>
        <v>86</v>
      </c>
      <c r="M92" s="22">
        <f t="shared" ca="1" si="8"/>
        <v>46895</v>
      </c>
      <c r="N92" s="13">
        <f t="shared" ca="1" si="10"/>
        <v>3888.8888888888887</v>
      </c>
      <c r="O92" s="13">
        <f t="shared" ca="1" si="11"/>
        <v>3946.8981481481592</v>
      </c>
      <c r="P92" s="14">
        <f t="shared" ca="1" si="12"/>
        <v>7835.7870370370474</v>
      </c>
      <c r="Q92" s="23">
        <f t="shared" ca="1" si="9"/>
        <v>365555.55555555667</v>
      </c>
      <c r="R92" s="23">
        <f t="shared" ca="1" si="13"/>
        <v>0</v>
      </c>
    </row>
    <row r="93" spans="11:18" ht="15.75" x14ac:dyDescent="0.25">
      <c r="K93" s="28">
        <v>87</v>
      </c>
      <c r="L93" s="3">
        <f t="shared" si="7"/>
        <v>87</v>
      </c>
      <c r="M93" s="22">
        <f t="shared" ca="1" si="8"/>
        <v>46926</v>
      </c>
      <c r="N93" s="13">
        <f t="shared" ca="1" si="10"/>
        <v>3888.8888888888887</v>
      </c>
      <c r="O93" s="13">
        <f t="shared" ca="1" si="11"/>
        <v>3905.3518518518631</v>
      </c>
      <c r="P93" s="14">
        <f t="shared" ca="1" si="12"/>
        <v>7794.2407407407518</v>
      </c>
      <c r="Q93" s="23">
        <f t="shared" ca="1" si="9"/>
        <v>361666.66666666779</v>
      </c>
      <c r="R93" s="23">
        <f t="shared" ca="1" si="13"/>
        <v>0</v>
      </c>
    </row>
    <row r="94" spans="11:18" ht="15.75" x14ac:dyDescent="0.25">
      <c r="K94" s="28">
        <v>88</v>
      </c>
      <c r="L94" s="3">
        <f t="shared" si="7"/>
        <v>88</v>
      </c>
      <c r="M94" s="22">
        <f t="shared" ca="1" si="8"/>
        <v>46956</v>
      </c>
      <c r="N94" s="13">
        <f t="shared" ca="1" si="10"/>
        <v>3888.8888888888887</v>
      </c>
      <c r="O94" s="13">
        <f t="shared" ca="1" si="11"/>
        <v>3863.805555555567</v>
      </c>
      <c r="P94" s="14">
        <f t="shared" ca="1" si="12"/>
        <v>7752.6944444444562</v>
      </c>
      <c r="Q94" s="23">
        <f t="shared" ca="1" si="9"/>
        <v>357777.77777777892</v>
      </c>
      <c r="R94" s="23">
        <f t="shared" ca="1" si="13"/>
        <v>0</v>
      </c>
    </row>
    <row r="95" spans="11:18" ht="15.75" x14ac:dyDescent="0.25">
      <c r="K95" s="28">
        <v>89</v>
      </c>
      <c r="L95" s="3">
        <f t="shared" si="7"/>
        <v>89</v>
      </c>
      <c r="M95" s="22">
        <f t="shared" ca="1" si="8"/>
        <v>46987</v>
      </c>
      <c r="N95" s="13">
        <f t="shared" ca="1" si="10"/>
        <v>3888.8888888888887</v>
      </c>
      <c r="O95" s="13">
        <f t="shared" ca="1" si="11"/>
        <v>3822.2592592592705</v>
      </c>
      <c r="P95" s="14">
        <f t="shared" ca="1" si="12"/>
        <v>7711.1481481481587</v>
      </c>
      <c r="Q95" s="23">
        <f t="shared" ca="1" si="9"/>
        <v>353888.88888889004</v>
      </c>
      <c r="R95" s="23">
        <f t="shared" ca="1" si="13"/>
        <v>0</v>
      </c>
    </row>
    <row r="96" spans="11:18" ht="15.75" x14ac:dyDescent="0.25">
      <c r="K96" s="28">
        <v>90</v>
      </c>
      <c r="L96" s="3">
        <f t="shared" si="7"/>
        <v>90</v>
      </c>
      <c r="M96" s="22">
        <f t="shared" ca="1" si="8"/>
        <v>47018</v>
      </c>
      <c r="N96" s="13">
        <f t="shared" ca="1" si="10"/>
        <v>3888.8888888888887</v>
      </c>
      <c r="O96" s="13">
        <f t="shared" ca="1" si="11"/>
        <v>3780.7129629629744</v>
      </c>
      <c r="P96" s="14">
        <f t="shared" ca="1" si="12"/>
        <v>7669.6018518518631</v>
      </c>
      <c r="Q96" s="23">
        <f t="shared" ca="1" si="9"/>
        <v>350000.00000000116</v>
      </c>
      <c r="R96" s="23">
        <f t="shared" ca="1" si="13"/>
        <v>0</v>
      </c>
    </row>
    <row r="97" spans="11:18" ht="15.75" x14ac:dyDescent="0.25">
      <c r="K97" s="28">
        <v>91</v>
      </c>
      <c r="L97" s="3">
        <f t="shared" si="7"/>
        <v>91</v>
      </c>
      <c r="M97" s="22">
        <f t="shared" ca="1" si="8"/>
        <v>47048</v>
      </c>
      <c r="N97" s="13">
        <f t="shared" ca="1" si="10"/>
        <v>3888.8888888888887</v>
      </c>
      <c r="O97" s="13">
        <f t="shared" ca="1" si="11"/>
        <v>3739.1666666666788</v>
      </c>
      <c r="P97" s="14">
        <f t="shared" ca="1" si="12"/>
        <v>7628.0555555555675</v>
      </c>
      <c r="Q97" s="23">
        <f t="shared" ca="1" si="9"/>
        <v>346111.11111111229</v>
      </c>
      <c r="R97" s="23">
        <f t="shared" ca="1" si="13"/>
        <v>0</v>
      </c>
    </row>
    <row r="98" spans="11:18" ht="15.75" x14ac:dyDescent="0.25">
      <c r="K98" s="28">
        <v>92</v>
      </c>
      <c r="L98" s="3">
        <f t="shared" si="7"/>
        <v>92</v>
      </c>
      <c r="M98" s="22">
        <f t="shared" ca="1" si="8"/>
        <v>47079</v>
      </c>
      <c r="N98" s="13">
        <f t="shared" ca="1" si="10"/>
        <v>3888.8888888888887</v>
      </c>
      <c r="O98" s="13">
        <f t="shared" ca="1" si="11"/>
        <v>3697.6203703703827</v>
      </c>
      <c r="P98" s="14">
        <f t="shared" ca="1" si="12"/>
        <v>7586.5092592592719</v>
      </c>
      <c r="Q98" s="23">
        <f t="shared" ca="1" si="9"/>
        <v>342222.22222222341</v>
      </c>
      <c r="R98" s="23">
        <f t="shared" ca="1" si="13"/>
        <v>0</v>
      </c>
    </row>
    <row r="99" spans="11:18" ht="15.75" x14ac:dyDescent="0.25">
      <c r="K99" s="28">
        <v>93</v>
      </c>
      <c r="L99" s="3">
        <f t="shared" si="7"/>
        <v>93</v>
      </c>
      <c r="M99" s="22">
        <f t="shared" ca="1" si="8"/>
        <v>47109</v>
      </c>
      <c r="N99" s="13">
        <f t="shared" ca="1" si="10"/>
        <v>3888.8888888888887</v>
      </c>
      <c r="O99" s="13">
        <f t="shared" ca="1" si="11"/>
        <v>3656.0740740740862</v>
      </c>
      <c r="P99" s="14">
        <f t="shared" ca="1" si="12"/>
        <v>7544.9629629629744</v>
      </c>
      <c r="Q99" s="23">
        <f t="shared" ca="1" si="9"/>
        <v>338333.33333333454</v>
      </c>
      <c r="R99" s="23">
        <f t="shared" ca="1" si="13"/>
        <v>0</v>
      </c>
    </row>
    <row r="100" spans="11:18" ht="15.75" x14ac:dyDescent="0.25">
      <c r="K100" s="28">
        <v>94</v>
      </c>
      <c r="L100" s="3">
        <f t="shared" si="7"/>
        <v>94</v>
      </c>
      <c r="M100" s="22">
        <f t="shared" ca="1" si="8"/>
        <v>47140</v>
      </c>
      <c r="N100" s="13">
        <f t="shared" ca="1" si="10"/>
        <v>3888.8888888888887</v>
      </c>
      <c r="O100" s="13">
        <f t="shared" ca="1" si="11"/>
        <v>3614.5277777777901</v>
      </c>
      <c r="P100" s="14">
        <f t="shared" ca="1" si="12"/>
        <v>7503.4166666666788</v>
      </c>
      <c r="Q100" s="23">
        <f t="shared" ca="1" si="9"/>
        <v>334444.44444444566</v>
      </c>
      <c r="R100" s="23">
        <f t="shared" ca="1" si="13"/>
        <v>0</v>
      </c>
    </row>
    <row r="101" spans="11:18" ht="15.75" x14ac:dyDescent="0.25">
      <c r="K101" s="28">
        <v>95</v>
      </c>
      <c r="L101" s="3">
        <f t="shared" si="7"/>
        <v>95</v>
      </c>
      <c r="M101" s="22">
        <f t="shared" ca="1" si="8"/>
        <v>47171</v>
      </c>
      <c r="N101" s="13">
        <f t="shared" ca="1" si="10"/>
        <v>3888.8888888888887</v>
      </c>
      <c r="O101" s="13">
        <f t="shared" ca="1" si="11"/>
        <v>3572.981481481494</v>
      </c>
      <c r="P101" s="14">
        <f t="shared" ca="1" si="12"/>
        <v>7461.8703703703832</v>
      </c>
      <c r="Q101" s="23">
        <f t="shared" ca="1" si="9"/>
        <v>330555.55555555678</v>
      </c>
      <c r="R101" s="23">
        <f t="shared" ca="1" si="13"/>
        <v>0</v>
      </c>
    </row>
    <row r="102" spans="11:18" ht="15.75" x14ac:dyDescent="0.25">
      <c r="K102" s="28">
        <v>96</v>
      </c>
      <c r="L102" s="3">
        <f t="shared" si="7"/>
        <v>96</v>
      </c>
      <c r="M102" s="22">
        <f t="shared" ca="1" si="8"/>
        <v>47199</v>
      </c>
      <c r="N102" s="13">
        <f t="shared" ca="1" si="10"/>
        <v>3888.8888888888887</v>
      </c>
      <c r="O102" s="13">
        <f t="shared" ca="1" si="11"/>
        <v>3531.4351851851975</v>
      </c>
      <c r="P102" s="14">
        <f t="shared" ca="1" si="12"/>
        <v>7420.3240740740857</v>
      </c>
      <c r="Q102" s="23">
        <f t="shared" ca="1" si="9"/>
        <v>326666.66666666791</v>
      </c>
      <c r="R102" s="23">
        <f t="shared" ca="1" si="13"/>
        <v>0</v>
      </c>
    </row>
    <row r="103" spans="11:18" ht="15.75" x14ac:dyDescent="0.25">
      <c r="K103" s="28">
        <v>97</v>
      </c>
      <c r="L103" s="3">
        <f t="shared" si="7"/>
        <v>97</v>
      </c>
      <c r="M103" s="22">
        <f t="shared" ca="1" si="8"/>
        <v>47230</v>
      </c>
      <c r="N103" s="13">
        <f t="shared" ca="1" si="10"/>
        <v>3888.8888888888887</v>
      </c>
      <c r="O103" s="13">
        <f t="shared" ca="1" si="11"/>
        <v>3489.8888888889014</v>
      </c>
      <c r="P103" s="14">
        <f t="shared" ca="1" si="12"/>
        <v>9378.7777777777901</v>
      </c>
      <c r="Q103" s="23">
        <f t="shared" ca="1" si="9"/>
        <v>322777.77777777903</v>
      </c>
      <c r="R103" s="23">
        <f t="shared" ca="1" si="13"/>
        <v>2000</v>
      </c>
    </row>
    <row r="104" spans="11:18" ht="15.75" x14ac:dyDescent="0.25">
      <c r="K104" s="28">
        <v>98</v>
      </c>
      <c r="L104" s="3">
        <f t="shared" si="7"/>
        <v>98</v>
      </c>
      <c r="M104" s="22">
        <f t="shared" ca="1" si="8"/>
        <v>47260</v>
      </c>
      <c r="N104" s="13">
        <f t="shared" ca="1" si="10"/>
        <v>3888.8888888888887</v>
      </c>
      <c r="O104" s="13">
        <f t="shared" ca="1" si="11"/>
        <v>3448.3425925926053</v>
      </c>
      <c r="P104" s="14">
        <f t="shared" ca="1" si="12"/>
        <v>7337.2314814814945</v>
      </c>
      <c r="Q104" s="23">
        <f t="shared" ca="1" si="9"/>
        <v>318888.88888889016</v>
      </c>
      <c r="R104" s="23">
        <f t="shared" ca="1" si="13"/>
        <v>0</v>
      </c>
    </row>
    <row r="105" spans="11:18" ht="15.75" x14ac:dyDescent="0.25">
      <c r="K105" s="28">
        <v>99</v>
      </c>
      <c r="L105" s="3">
        <f t="shared" si="7"/>
        <v>99</v>
      </c>
      <c r="M105" s="22">
        <f t="shared" ca="1" si="8"/>
        <v>47291</v>
      </c>
      <c r="N105" s="13">
        <f t="shared" ca="1" si="10"/>
        <v>3888.8888888888887</v>
      </c>
      <c r="O105" s="13">
        <f t="shared" ca="1" si="11"/>
        <v>3406.7962962963097</v>
      </c>
      <c r="P105" s="14">
        <f t="shared" ca="1" si="12"/>
        <v>7295.6851851851989</v>
      </c>
      <c r="Q105" s="23">
        <f t="shared" ca="1" si="9"/>
        <v>315000.00000000128</v>
      </c>
      <c r="R105" s="23">
        <f t="shared" ca="1" si="13"/>
        <v>0</v>
      </c>
    </row>
    <row r="106" spans="11:18" ht="15.75" x14ac:dyDescent="0.25">
      <c r="K106" s="28">
        <v>100</v>
      </c>
      <c r="L106" s="3">
        <f t="shared" si="7"/>
        <v>100</v>
      </c>
      <c r="M106" s="22">
        <f t="shared" ca="1" si="8"/>
        <v>47321</v>
      </c>
      <c r="N106" s="13">
        <f t="shared" ca="1" si="10"/>
        <v>3888.8888888888887</v>
      </c>
      <c r="O106" s="13">
        <f t="shared" ca="1" si="11"/>
        <v>3365.2500000000132</v>
      </c>
      <c r="P106" s="14">
        <f t="shared" ca="1" si="12"/>
        <v>7254.1388888889014</v>
      </c>
      <c r="Q106" s="23">
        <f t="shared" ca="1" si="9"/>
        <v>311111.1111111124</v>
      </c>
      <c r="R106" s="23">
        <f t="shared" ca="1" si="13"/>
        <v>0</v>
      </c>
    </row>
    <row r="107" spans="11:18" ht="15.75" x14ac:dyDescent="0.25">
      <c r="K107" s="28">
        <v>101</v>
      </c>
      <c r="L107" s="3">
        <f t="shared" si="7"/>
        <v>101</v>
      </c>
      <c r="M107" s="22">
        <f t="shared" ca="1" si="8"/>
        <v>47352</v>
      </c>
      <c r="N107" s="13">
        <f t="shared" ca="1" si="10"/>
        <v>3888.8888888888887</v>
      </c>
      <c r="O107" s="13">
        <f t="shared" ca="1" si="11"/>
        <v>3323.7037037037171</v>
      </c>
      <c r="P107" s="14">
        <f t="shared" ca="1" si="12"/>
        <v>7212.5925925926058</v>
      </c>
      <c r="Q107" s="23">
        <f t="shared" ca="1" si="9"/>
        <v>307222.22222222353</v>
      </c>
      <c r="R107" s="23">
        <f t="shared" ca="1" si="13"/>
        <v>0</v>
      </c>
    </row>
    <row r="108" spans="11:18" ht="15.75" x14ac:dyDescent="0.25">
      <c r="K108" s="28">
        <v>102</v>
      </c>
      <c r="L108" s="3">
        <f t="shared" si="7"/>
        <v>102</v>
      </c>
      <c r="M108" s="22">
        <f t="shared" ca="1" si="8"/>
        <v>47383</v>
      </c>
      <c r="N108" s="13">
        <f t="shared" ca="1" si="10"/>
        <v>3888.8888888888887</v>
      </c>
      <c r="O108" s="13">
        <f t="shared" ca="1" si="11"/>
        <v>3282.157407407421</v>
      </c>
      <c r="P108" s="14">
        <f t="shared" ca="1" si="12"/>
        <v>7171.0462962963102</v>
      </c>
      <c r="Q108" s="23">
        <f t="shared" ca="1" si="9"/>
        <v>303333.33333333465</v>
      </c>
      <c r="R108" s="23">
        <f t="shared" ca="1" si="13"/>
        <v>0</v>
      </c>
    </row>
    <row r="109" spans="11:18" ht="15.75" x14ac:dyDescent="0.25">
      <c r="K109" s="28">
        <v>103</v>
      </c>
      <c r="L109" s="3">
        <f t="shared" si="7"/>
        <v>103</v>
      </c>
      <c r="M109" s="22">
        <f t="shared" ca="1" si="8"/>
        <v>47413</v>
      </c>
      <c r="N109" s="13">
        <f t="shared" ca="1" si="10"/>
        <v>3888.8888888888887</v>
      </c>
      <c r="O109" s="13">
        <f t="shared" ca="1" si="11"/>
        <v>3240.6111111111245</v>
      </c>
      <c r="P109" s="14">
        <f t="shared" ca="1" si="12"/>
        <v>7129.5000000000127</v>
      </c>
      <c r="Q109" s="23">
        <f t="shared" ca="1" si="9"/>
        <v>299444.44444444578</v>
      </c>
      <c r="R109" s="23">
        <f t="shared" ca="1" si="13"/>
        <v>0</v>
      </c>
    </row>
    <row r="110" spans="11:18" ht="15.75" x14ac:dyDescent="0.25">
      <c r="K110" s="28">
        <v>104</v>
      </c>
      <c r="L110" s="3">
        <f t="shared" si="7"/>
        <v>104</v>
      </c>
      <c r="M110" s="22">
        <f t="shared" ca="1" si="8"/>
        <v>47444</v>
      </c>
      <c r="N110" s="13">
        <f t="shared" ca="1" si="10"/>
        <v>3888.8888888888887</v>
      </c>
      <c r="O110" s="13">
        <f t="shared" ca="1" si="11"/>
        <v>3199.0648148148284</v>
      </c>
      <c r="P110" s="14">
        <f t="shared" ca="1" si="12"/>
        <v>7087.9537037037171</v>
      </c>
      <c r="Q110" s="23">
        <f t="shared" ca="1" si="9"/>
        <v>295555.5555555569</v>
      </c>
      <c r="R110" s="23">
        <f t="shared" ca="1" si="13"/>
        <v>0</v>
      </c>
    </row>
    <row r="111" spans="11:18" ht="15.75" x14ac:dyDescent="0.25">
      <c r="K111" s="28">
        <v>105</v>
      </c>
      <c r="L111" s="3">
        <f t="shared" si="7"/>
        <v>105</v>
      </c>
      <c r="M111" s="22">
        <f t="shared" ca="1" si="8"/>
        <v>47474</v>
      </c>
      <c r="N111" s="13">
        <f t="shared" ca="1" si="10"/>
        <v>3888.8888888888887</v>
      </c>
      <c r="O111" s="13">
        <f t="shared" ca="1" si="11"/>
        <v>3157.5185185185323</v>
      </c>
      <c r="P111" s="14">
        <f t="shared" ca="1" si="12"/>
        <v>7046.4074074074215</v>
      </c>
      <c r="Q111" s="23">
        <f t="shared" ca="1" si="9"/>
        <v>291666.66666666802</v>
      </c>
      <c r="R111" s="23">
        <f t="shared" ca="1" si="13"/>
        <v>0</v>
      </c>
    </row>
    <row r="112" spans="11:18" ht="15.75" x14ac:dyDescent="0.25">
      <c r="K112" s="28">
        <v>106</v>
      </c>
      <c r="L112" s="3">
        <f t="shared" si="7"/>
        <v>106</v>
      </c>
      <c r="M112" s="22">
        <f t="shared" ca="1" si="8"/>
        <v>47505</v>
      </c>
      <c r="N112" s="13">
        <f t="shared" ca="1" si="10"/>
        <v>3888.8888888888887</v>
      </c>
      <c r="O112" s="13">
        <f t="shared" ca="1" si="11"/>
        <v>3115.9722222222358</v>
      </c>
      <c r="P112" s="14">
        <f t="shared" ca="1" si="12"/>
        <v>7004.861111111124</v>
      </c>
      <c r="Q112" s="23">
        <f t="shared" ca="1" si="9"/>
        <v>287777.77777777915</v>
      </c>
      <c r="R112" s="23">
        <f t="shared" ca="1" si="13"/>
        <v>0</v>
      </c>
    </row>
    <row r="113" spans="11:18" ht="15.75" x14ac:dyDescent="0.25">
      <c r="K113" s="28">
        <v>107</v>
      </c>
      <c r="L113" s="3">
        <f t="shared" si="7"/>
        <v>107</v>
      </c>
      <c r="M113" s="22">
        <f t="shared" ca="1" si="8"/>
        <v>47536</v>
      </c>
      <c r="N113" s="13">
        <f t="shared" ca="1" si="10"/>
        <v>3888.8888888888887</v>
      </c>
      <c r="O113" s="13">
        <f t="shared" ca="1" si="11"/>
        <v>3074.4259259259402</v>
      </c>
      <c r="P113" s="14">
        <f t="shared" ca="1" si="12"/>
        <v>6963.3148148148284</v>
      </c>
      <c r="Q113" s="23">
        <f t="shared" ca="1" si="9"/>
        <v>283888.88888889027</v>
      </c>
      <c r="R113" s="23">
        <f t="shared" ca="1" si="13"/>
        <v>0</v>
      </c>
    </row>
    <row r="114" spans="11:18" ht="15.75" x14ac:dyDescent="0.25">
      <c r="K114" s="28">
        <v>108</v>
      </c>
      <c r="L114" s="3">
        <f t="shared" si="7"/>
        <v>108</v>
      </c>
      <c r="M114" s="22">
        <f t="shared" ca="1" si="8"/>
        <v>47564</v>
      </c>
      <c r="N114" s="13">
        <f t="shared" ca="1" si="10"/>
        <v>3888.8888888888887</v>
      </c>
      <c r="O114" s="13">
        <f t="shared" ca="1" si="11"/>
        <v>3032.8796296296441</v>
      </c>
      <c r="P114" s="14">
        <f t="shared" ca="1" si="12"/>
        <v>6921.7685185185328</v>
      </c>
      <c r="Q114" s="23">
        <f t="shared" ca="1" si="9"/>
        <v>280000.0000000014</v>
      </c>
      <c r="R114" s="23">
        <f t="shared" ca="1" si="13"/>
        <v>0</v>
      </c>
    </row>
    <row r="115" spans="11:18" ht="15.75" x14ac:dyDescent="0.25">
      <c r="K115" s="28">
        <v>109</v>
      </c>
      <c r="L115" s="3">
        <f t="shared" si="7"/>
        <v>109</v>
      </c>
      <c r="M115" s="22">
        <f t="shared" ca="1" si="8"/>
        <v>47595</v>
      </c>
      <c r="N115" s="13">
        <f t="shared" ca="1" si="10"/>
        <v>3888.8888888888887</v>
      </c>
      <c r="O115" s="13">
        <f t="shared" ca="1" si="11"/>
        <v>2991.333333333348</v>
      </c>
      <c r="P115" s="14">
        <f t="shared" ca="1" si="12"/>
        <v>8880.2222222222372</v>
      </c>
      <c r="Q115" s="23">
        <f t="shared" ca="1" si="9"/>
        <v>276111.11111111252</v>
      </c>
      <c r="R115" s="23">
        <f t="shared" ca="1" si="13"/>
        <v>2000</v>
      </c>
    </row>
    <row r="116" spans="11:18" ht="15.75" x14ac:dyDescent="0.25">
      <c r="K116" s="28">
        <v>110</v>
      </c>
      <c r="L116" s="3">
        <f t="shared" si="7"/>
        <v>110</v>
      </c>
      <c r="M116" s="22">
        <f t="shared" ca="1" si="8"/>
        <v>47625</v>
      </c>
      <c r="N116" s="13">
        <f t="shared" ca="1" si="10"/>
        <v>3888.8888888888887</v>
      </c>
      <c r="O116" s="13">
        <f t="shared" ca="1" si="11"/>
        <v>2949.7870370370515</v>
      </c>
      <c r="P116" s="14">
        <f t="shared" ca="1" si="12"/>
        <v>6838.6759259259397</v>
      </c>
      <c r="Q116" s="23">
        <f t="shared" ca="1" si="9"/>
        <v>272222.22222222365</v>
      </c>
      <c r="R116" s="23">
        <f t="shared" ca="1" si="13"/>
        <v>0</v>
      </c>
    </row>
    <row r="117" spans="11:18" ht="15.75" x14ac:dyDescent="0.25">
      <c r="K117" s="28">
        <v>111</v>
      </c>
      <c r="L117" s="3">
        <f t="shared" si="7"/>
        <v>111</v>
      </c>
      <c r="M117" s="22">
        <f t="shared" ca="1" si="8"/>
        <v>47656</v>
      </c>
      <c r="N117" s="13">
        <f t="shared" ca="1" si="10"/>
        <v>3888.8888888888887</v>
      </c>
      <c r="O117" s="13">
        <f t="shared" ca="1" si="11"/>
        <v>2908.2407407407554</v>
      </c>
      <c r="P117" s="14">
        <f t="shared" ca="1" si="12"/>
        <v>6797.1296296296441</v>
      </c>
      <c r="Q117" s="23">
        <f t="shared" ca="1" si="9"/>
        <v>268333.33333333477</v>
      </c>
      <c r="R117" s="23">
        <f t="shared" ca="1" si="13"/>
        <v>0</v>
      </c>
    </row>
    <row r="118" spans="11:18" ht="15.75" x14ac:dyDescent="0.25">
      <c r="K118" s="28">
        <v>112</v>
      </c>
      <c r="L118" s="3">
        <f t="shared" si="7"/>
        <v>112</v>
      </c>
      <c r="M118" s="22">
        <f t="shared" ca="1" si="8"/>
        <v>47686</v>
      </c>
      <c r="N118" s="13">
        <f t="shared" ca="1" si="10"/>
        <v>3888.8888888888887</v>
      </c>
      <c r="O118" s="13">
        <f t="shared" ca="1" si="11"/>
        <v>2866.6944444444594</v>
      </c>
      <c r="P118" s="14">
        <f t="shared" ca="1" si="12"/>
        <v>6755.5833333333485</v>
      </c>
      <c r="Q118" s="23">
        <f t="shared" ca="1" si="9"/>
        <v>264444.44444444589</v>
      </c>
      <c r="R118" s="23">
        <f t="shared" ca="1" si="13"/>
        <v>0</v>
      </c>
    </row>
    <row r="119" spans="11:18" ht="15.75" x14ac:dyDescent="0.25">
      <c r="K119" s="28">
        <v>113</v>
      </c>
      <c r="L119" s="3">
        <f t="shared" si="7"/>
        <v>113</v>
      </c>
      <c r="M119" s="22">
        <f t="shared" ca="1" si="8"/>
        <v>47717</v>
      </c>
      <c r="N119" s="13">
        <f t="shared" ca="1" si="10"/>
        <v>3888.8888888888887</v>
      </c>
      <c r="O119" s="13">
        <f t="shared" ca="1" si="11"/>
        <v>2825.1481481481628</v>
      </c>
      <c r="P119" s="14">
        <f t="shared" ca="1" si="12"/>
        <v>6714.037037037051</v>
      </c>
      <c r="Q119" s="23">
        <f t="shared" ca="1" si="9"/>
        <v>260555.55555555702</v>
      </c>
      <c r="R119" s="23">
        <f t="shared" ca="1" si="13"/>
        <v>0</v>
      </c>
    </row>
    <row r="120" spans="11:18" ht="15.75" x14ac:dyDescent="0.25">
      <c r="K120" s="28">
        <v>114</v>
      </c>
      <c r="L120" s="3">
        <f t="shared" si="7"/>
        <v>114</v>
      </c>
      <c r="M120" s="22">
        <f t="shared" ca="1" si="8"/>
        <v>47748</v>
      </c>
      <c r="N120" s="13">
        <f t="shared" ca="1" si="10"/>
        <v>3888.8888888888887</v>
      </c>
      <c r="O120" s="13">
        <f t="shared" ca="1" si="11"/>
        <v>2783.6018518518672</v>
      </c>
      <c r="P120" s="14">
        <f t="shared" ca="1" si="12"/>
        <v>6672.4907407407554</v>
      </c>
      <c r="Q120" s="23">
        <f t="shared" ca="1" si="9"/>
        <v>256666.66666666814</v>
      </c>
      <c r="R120" s="23">
        <f t="shared" ca="1" si="13"/>
        <v>0</v>
      </c>
    </row>
    <row r="121" spans="11:18" ht="15.75" x14ac:dyDescent="0.25">
      <c r="K121" s="28">
        <v>115</v>
      </c>
      <c r="L121" s="3">
        <f t="shared" si="7"/>
        <v>115</v>
      </c>
      <c r="M121" s="22">
        <f t="shared" ca="1" si="8"/>
        <v>47778</v>
      </c>
      <c r="N121" s="13">
        <f t="shared" ca="1" si="10"/>
        <v>3888.8888888888887</v>
      </c>
      <c r="O121" s="13">
        <f t="shared" ca="1" si="11"/>
        <v>2742.0555555555711</v>
      </c>
      <c r="P121" s="14">
        <f t="shared" ca="1" si="12"/>
        <v>6630.9444444444598</v>
      </c>
      <c r="Q121" s="23">
        <f t="shared" ca="1" si="9"/>
        <v>252777.77777777927</v>
      </c>
      <c r="R121" s="23">
        <f t="shared" ca="1" si="13"/>
        <v>0</v>
      </c>
    </row>
    <row r="122" spans="11:18" ht="15.75" x14ac:dyDescent="0.25">
      <c r="K122" s="28">
        <v>116</v>
      </c>
      <c r="L122" s="3">
        <f t="shared" si="7"/>
        <v>116</v>
      </c>
      <c r="M122" s="22">
        <f t="shared" ca="1" si="8"/>
        <v>47809</v>
      </c>
      <c r="N122" s="13">
        <f t="shared" ca="1" si="10"/>
        <v>3888.8888888888887</v>
      </c>
      <c r="O122" s="13">
        <f t="shared" ca="1" si="11"/>
        <v>2700.509259259275</v>
      </c>
      <c r="P122" s="14">
        <f t="shared" ca="1" si="12"/>
        <v>6589.3981481481642</v>
      </c>
      <c r="Q122" s="23">
        <f t="shared" ca="1" si="9"/>
        <v>248888.88888889039</v>
      </c>
      <c r="R122" s="23">
        <f t="shared" ca="1" si="13"/>
        <v>0</v>
      </c>
    </row>
    <row r="123" spans="11:18" ht="15.75" x14ac:dyDescent="0.25">
      <c r="K123" s="28">
        <v>117</v>
      </c>
      <c r="L123" s="3">
        <f t="shared" si="7"/>
        <v>117</v>
      </c>
      <c r="M123" s="22">
        <f t="shared" ca="1" si="8"/>
        <v>47839</v>
      </c>
      <c r="N123" s="13">
        <f t="shared" ca="1" si="10"/>
        <v>3888.8888888888887</v>
      </c>
      <c r="O123" s="13">
        <f t="shared" ca="1" si="11"/>
        <v>2658.9629629629785</v>
      </c>
      <c r="P123" s="14">
        <f t="shared" ca="1" si="12"/>
        <v>6547.8518518518667</v>
      </c>
      <c r="Q123" s="23">
        <f t="shared" ca="1" si="9"/>
        <v>245000.00000000151</v>
      </c>
      <c r="R123" s="23">
        <f t="shared" ca="1" si="13"/>
        <v>0</v>
      </c>
    </row>
    <row r="124" spans="11:18" ht="15.75" x14ac:dyDescent="0.25">
      <c r="K124" s="28">
        <v>118</v>
      </c>
      <c r="L124" s="3">
        <f t="shared" si="7"/>
        <v>118</v>
      </c>
      <c r="M124" s="22">
        <f t="shared" ca="1" si="8"/>
        <v>47870</v>
      </c>
      <c r="N124" s="13">
        <f t="shared" ca="1" si="10"/>
        <v>3888.8888888888887</v>
      </c>
      <c r="O124" s="13">
        <f t="shared" ca="1" si="11"/>
        <v>2617.4166666666824</v>
      </c>
      <c r="P124" s="14">
        <f t="shared" ca="1" si="12"/>
        <v>6506.3055555555711</v>
      </c>
      <c r="Q124" s="23">
        <f t="shared" ca="1" si="9"/>
        <v>241111.11111111264</v>
      </c>
      <c r="R124" s="23">
        <f t="shared" ca="1" si="13"/>
        <v>0</v>
      </c>
    </row>
    <row r="125" spans="11:18" ht="15.75" x14ac:dyDescent="0.25">
      <c r="K125" s="28">
        <v>119</v>
      </c>
      <c r="L125" s="3">
        <f t="shared" si="7"/>
        <v>119</v>
      </c>
      <c r="M125" s="22">
        <f t="shared" ca="1" si="8"/>
        <v>47901</v>
      </c>
      <c r="N125" s="13">
        <f t="shared" ca="1" si="10"/>
        <v>3888.8888888888887</v>
      </c>
      <c r="O125" s="13">
        <f t="shared" ca="1" si="11"/>
        <v>2575.8703703703864</v>
      </c>
      <c r="P125" s="14">
        <f t="shared" ca="1" si="12"/>
        <v>6464.7592592592755</v>
      </c>
      <c r="Q125" s="23">
        <f t="shared" ca="1" si="9"/>
        <v>237222.22222222376</v>
      </c>
      <c r="R125" s="23">
        <f t="shared" ca="1" si="13"/>
        <v>0</v>
      </c>
    </row>
    <row r="126" spans="11:18" ht="15.75" x14ac:dyDescent="0.25">
      <c r="K126" s="28">
        <v>120</v>
      </c>
      <c r="L126" s="3">
        <f t="shared" si="7"/>
        <v>120</v>
      </c>
      <c r="M126" s="22">
        <f t="shared" ca="1" si="8"/>
        <v>47929</v>
      </c>
      <c r="N126" s="13">
        <f t="shared" ca="1" si="10"/>
        <v>3888.8888888888887</v>
      </c>
      <c r="O126" s="13">
        <f t="shared" ca="1" si="11"/>
        <v>2534.3240740740903</v>
      </c>
      <c r="P126" s="14">
        <f t="shared" ca="1" si="12"/>
        <v>6423.212962962979</v>
      </c>
      <c r="Q126" s="23">
        <f t="shared" ca="1" si="9"/>
        <v>233333.33333333489</v>
      </c>
      <c r="R126" s="23">
        <f t="shared" ca="1" si="13"/>
        <v>0</v>
      </c>
    </row>
    <row r="127" spans="11:18" ht="15.75" x14ac:dyDescent="0.25">
      <c r="K127" s="28">
        <v>121</v>
      </c>
      <c r="L127" s="3">
        <f t="shared" si="7"/>
        <v>121</v>
      </c>
      <c r="M127" s="22">
        <f t="shared" ca="1" si="8"/>
        <v>47960</v>
      </c>
      <c r="N127" s="13">
        <f t="shared" ca="1" si="10"/>
        <v>3888.8888888888887</v>
      </c>
      <c r="O127" s="13">
        <f t="shared" ca="1" si="11"/>
        <v>2492.7777777777942</v>
      </c>
      <c r="P127" s="14">
        <f t="shared" ca="1" si="12"/>
        <v>8381.6666666666824</v>
      </c>
      <c r="Q127" s="23">
        <f t="shared" ca="1" si="9"/>
        <v>229444.44444444601</v>
      </c>
      <c r="R127" s="23">
        <f t="shared" ca="1" si="13"/>
        <v>2000</v>
      </c>
    </row>
    <row r="128" spans="11:18" ht="15.75" x14ac:dyDescent="0.25">
      <c r="K128" s="28">
        <v>122</v>
      </c>
      <c r="L128" s="3">
        <f t="shared" si="7"/>
        <v>122</v>
      </c>
      <c r="M128" s="22">
        <f t="shared" ca="1" si="8"/>
        <v>47990</v>
      </c>
      <c r="N128" s="13">
        <f t="shared" ca="1" si="10"/>
        <v>3888.8888888888887</v>
      </c>
      <c r="O128" s="13">
        <f t="shared" ca="1" si="11"/>
        <v>2451.2314814814977</v>
      </c>
      <c r="P128" s="14">
        <f t="shared" ca="1" si="12"/>
        <v>6340.1203703703868</v>
      </c>
      <c r="Q128" s="23">
        <f t="shared" ca="1" si="9"/>
        <v>225555.55555555713</v>
      </c>
      <c r="R128" s="23">
        <f t="shared" ca="1" si="13"/>
        <v>0</v>
      </c>
    </row>
    <row r="129" spans="11:18" ht="15.75" x14ac:dyDescent="0.25">
      <c r="K129" s="28">
        <v>123</v>
      </c>
      <c r="L129" s="3">
        <f t="shared" si="7"/>
        <v>123</v>
      </c>
      <c r="M129" s="22">
        <f t="shared" ca="1" si="8"/>
        <v>48021</v>
      </c>
      <c r="N129" s="13">
        <f t="shared" ca="1" si="10"/>
        <v>3888.8888888888887</v>
      </c>
      <c r="O129" s="13">
        <f t="shared" ca="1" si="11"/>
        <v>2409.6851851852016</v>
      </c>
      <c r="P129" s="14">
        <f t="shared" ca="1" si="12"/>
        <v>6298.5740740740903</v>
      </c>
      <c r="Q129" s="23">
        <f t="shared" ca="1" si="9"/>
        <v>221666.66666666826</v>
      </c>
      <c r="R129" s="23">
        <f t="shared" ca="1" si="13"/>
        <v>0</v>
      </c>
    </row>
    <row r="130" spans="11:18" ht="15.75" x14ac:dyDescent="0.25">
      <c r="K130" s="28">
        <v>124</v>
      </c>
      <c r="L130" s="3">
        <f t="shared" si="7"/>
        <v>124</v>
      </c>
      <c r="M130" s="22">
        <f t="shared" ca="1" si="8"/>
        <v>48051</v>
      </c>
      <c r="N130" s="13">
        <f t="shared" ca="1" si="10"/>
        <v>3888.8888888888887</v>
      </c>
      <c r="O130" s="13">
        <f t="shared" ca="1" si="11"/>
        <v>2368.1388888889055</v>
      </c>
      <c r="P130" s="14">
        <f t="shared" ca="1" si="12"/>
        <v>6257.0277777777937</v>
      </c>
      <c r="Q130" s="23">
        <f t="shared" ca="1" si="9"/>
        <v>217777.77777777938</v>
      </c>
      <c r="R130" s="23">
        <f t="shared" ca="1" si="13"/>
        <v>0</v>
      </c>
    </row>
    <row r="131" spans="11:18" ht="15.75" x14ac:dyDescent="0.25">
      <c r="K131" s="28">
        <v>125</v>
      </c>
      <c r="L131" s="3">
        <f t="shared" si="7"/>
        <v>125</v>
      </c>
      <c r="M131" s="22">
        <f t="shared" ca="1" si="8"/>
        <v>48082</v>
      </c>
      <c r="N131" s="13">
        <f t="shared" ca="1" si="10"/>
        <v>3888.8888888888887</v>
      </c>
      <c r="O131" s="13">
        <f t="shared" ca="1" si="11"/>
        <v>2326.5925925926094</v>
      </c>
      <c r="P131" s="14">
        <f t="shared" ca="1" si="12"/>
        <v>6215.4814814814981</v>
      </c>
      <c r="Q131" s="23">
        <f t="shared" ca="1" si="9"/>
        <v>213888.88888889051</v>
      </c>
      <c r="R131" s="23">
        <f t="shared" ca="1" si="13"/>
        <v>0</v>
      </c>
    </row>
    <row r="132" spans="11:18" ht="15.75" x14ac:dyDescent="0.25">
      <c r="K132" s="28">
        <v>126</v>
      </c>
      <c r="L132" s="3">
        <f t="shared" si="7"/>
        <v>126</v>
      </c>
      <c r="M132" s="22">
        <f t="shared" ca="1" si="8"/>
        <v>48113</v>
      </c>
      <c r="N132" s="13">
        <f t="shared" ca="1" si="10"/>
        <v>3888.8888888888887</v>
      </c>
      <c r="O132" s="13">
        <f t="shared" ca="1" si="11"/>
        <v>2285.0462962963134</v>
      </c>
      <c r="P132" s="14">
        <f t="shared" ca="1" si="12"/>
        <v>6173.9351851852025</v>
      </c>
      <c r="Q132" s="23">
        <f t="shared" ca="1" si="9"/>
        <v>210000.00000000163</v>
      </c>
      <c r="R132" s="23">
        <f t="shared" ca="1" si="13"/>
        <v>0</v>
      </c>
    </row>
    <row r="133" spans="11:18" ht="15.75" x14ac:dyDescent="0.25">
      <c r="K133" s="28">
        <v>127</v>
      </c>
      <c r="L133" s="3">
        <f t="shared" si="7"/>
        <v>127</v>
      </c>
      <c r="M133" s="22">
        <f t="shared" ca="1" si="8"/>
        <v>48143</v>
      </c>
      <c r="N133" s="13">
        <f t="shared" ca="1" si="10"/>
        <v>3888.8888888888887</v>
      </c>
      <c r="O133" s="13">
        <f t="shared" ca="1" si="11"/>
        <v>2243.5000000000168</v>
      </c>
      <c r="P133" s="14">
        <f t="shared" ca="1" si="12"/>
        <v>6132.3888888889051</v>
      </c>
      <c r="Q133" s="23">
        <f t="shared" ca="1" si="9"/>
        <v>206111.11111111275</v>
      </c>
      <c r="R133" s="23">
        <f t="shared" ca="1" si="13"/>
        <v>0</v>
      </c>
    </row>
    <row r="134" spans="11:18" ht="15.75" x14ac:dyDescent="0.25">
      <c r="K134" s="28">
        <v>128</v>
      </c>
      <c r="L134" s="3">
        <f t="shared" si="7"/>
        <v>128</v>
      </c>
      <c r="M134" s="22">
        <f t="shared" ca="1" si="8"/>
        <v>48174</v>
      </c>
      <c r="N134" s="13">
        <f t="shared" ca="1" si="10"/>
        <v>3888.8888888888887</v>
      </c>
      <c r="O134" s="13">
        <f t="shared" ca="1" si="11"/>
        <v>2201.9537037037212</v>
      </c>
      <c r="P134" s="14">
        <f t="shared" ca="1" si="12"/>
        <v>6090.8425925926094</v>
      </c>
      <c r="Q134" s="23">
        <f t="shared" ca="1" si="9"/>
        <v>202222.22222222388</v>
      </c>
      <c r="R134" s="23">
        <f t="shared" ca="1" si="13"/>
        <v>0</v>
      </c>
    </row>
    <row r="135" spans="11:18" ht="15.75" x14ac:dyDescent="0.25">
      <c r="K135" s="28">
        <v>129</v>
      </c>
      <c r="L135" s="3">
        <f t="shared" ref="L135:L186" si="14">IF(K135&gt;$C$14,"",K135)</f>
        <v>129</v>
      </c>
      <c r="M135" s="22">
        <f t="shared" ref="M135:M186" ca="1" si="15">IF(L135&lt;=$C$14,EDATE($M$6,L135),"")</f>
        <v>48204</v>
      </c>
      <c r="N135" s="13">
        <f t="shared" ca="1" si="10"/>
        <v>3888.8888888888887</v>
      </c>
      <c r="O135" s="13">
        <f t="shared" ca="1" si="11"/>
        <v>2160.4074074074247</v>
      </c>
      <c r="P135" s="14">
        <f t="shared" ca="1" si="12"/>
        <v>6049.2962962963138</v>
      </c>
      <c r="Q135" s="23">
        <f t="shared" ref="Q135:Q186" ca="1" si="16">IF(M135="","",Q134-N135)</f>
        <v>198333.333333335</v>
      </c>
      <c r="R135" s="23">
        <f t="shared" ca="1" si="13"/>
        <v>0</v>
      </c>
    </row>
    <row r="136" spans="11:18" ht="15.75" x14ac:dyDescent="0.25">
      <c r="K136" s="28">
        <v>130</v>
      </c>
      <c r="L136" s="3">
        <f t="shared" si="14"/>
        <v>130</v>
      </c>
      <c r="M136" s="22">
        <f t="shared" ca="1" si="15"/>
        <v>48235</v>
      </c>
      <c r="N136" s="13">
        <f t="shared" ref="N136:N186" ca="1" si="17">IF(M136="","",$C$12/$C$14)</f>
        <v>3888.8888888888887</v>
      </c>
      <c r="O136" s="13">
        <f t="shared" ref="O136:O186" ca="1" si="18">IF(L136&lt;=$C$14,Q135*$C$16/12,"")</f>
        <v>2118.8611111111286</v>
      </c>
      <c r="P136" s="14">
        <f t="shared" ref="P136:P186" ca="1" si="19">IF(M136="","",N136+O136+R136)</f>
        <v>6007.7500000000173</v>
      </c>
      <c r="Q136" s="23">
        <f t="shared" ca="1" si="16"/>
        <v>194444.44444444613</v>
      </c>
      <c r="R136" s="23">
        <f t="shared" ref="R136:R186" ca="1" si="20">IF(M136="","",IF(OR(L136=13,L136=25,L136=37,L136=49,L136=61,L136=73,L136=85,L136=97,L136=109,L136=121,L136=133,L136=145,L136=157,L136=169),0.2%*$C$8,0))</f>
        <v>0</v>
      </c>
    </row>
    <row r="137" spans="11:18" ht="15.75" x14ac:dyDescent="0.25">
      <c r="K137" s="28">
        <v>131</v>
      </c>
      <c r="L137" s="3">
        <f t="shared" si="14"/>
        <v>131</v>
      </c>
      <c r="M137" s="22">
        <f t="shared" ca="1" si="15"/>
        <v>48266</v>
      </c>
      <c r="N137" s="13">
        <f t="shared" ca="1" si="17"/>
        <v>3888.8888888888887</v>
      </c>
      <c r="O137" s="13">
        <f t="shared" ca="1" si="18"/>
        <v>2077.3148148148325</v>
      </c>
      <c r="P137" s="14">
        <f t="shared" ca="1" si="19"/>
        <v>5966.2037037037207</v>
      </c>
      <c r="Q137" s="23">
        <f t="shared" ca="1" si="16"/>
        <v>190555.55555555725</v>
      </c>
      <c r="R137" s="23">
        <f t="shared" ca="1" si="20"/>
        <v>0</v>
      </c>
    </row>
    <row r="138" spans="11:18" ht="15.75" x14ac:dyDescent="0.25">
      <c r="K138" s="28">
        <v>132</v>
      </c>
      <c r="L138" s="3">
        <f t="shared" si="14"/>
        <v>132</v>
      </c>
      <c r="M138" s="22">
        <f t="shared" ca="1" si="15"/>
        <v>48295</v>
      </c>
      <c r="N138" s="13">
        <f t="shared" ca="1" si="17"/>
        <v>3888.8888888888887</v>
      </c>
      <c r="O138" s="13">
        <f t="shared" ca="1" si="18"/>
        <v>2035.7685185185364</v>
      </c>
      <c r="P138" s="14">
        <f t="shared" ca="1" si="19"/>
        <v>5924.6574074074251</v>
      </c>
      <c r="Q138" s="23">
        <f t="shared" ca="1" si="16"/>
        <v>186666.66666666837</v>
      </c>
      <c r="R138" s="23">
        <f t="shared" ca="1" si="20"/>
        <v>0</v>
      </c>
    </row>
    <row r="139" spans="11:18" ht="15.75" x14ac:dyDescent="0.25">
      <c r="K139" s="28">
        <v>133</v>
      </c>
      <c r="L139" s="3">
        <f t="shared" si="14"/>
        <v>133</v>
      </c>
      <c r="M139" s="22">
        <f t="shared" ca="1" si="15"/>
        <v>48326</v>
      </c>
      <c r="N139" s="13">
        <f t="shared" ca="1" si="17"/>
        <v>3888.8888888888887</v>
      </c>
      <c r="O139" s="13">
        <f t="shared" ca="1" si="18"/>
        <v>1994.2222222222401</v>
      </c>
      <c r="P139" s="14">
        <f t="shared" ca="1" si="19"/>
        <v>7883.1111111111286</v>
      </c>
      <c r="Q139" s="23">
        <f t="shared" ca="1" si="16"/>
        <v>182777.7777777795</v>
      </c>
      <c r="R139" s="23">
        <f t="shared" ca="1" si="20"/>
        <v>2000</v>
      </c>
    </row>
    <row r="140" spans="11:18" ht="15.75" x14ac:dyDescent="0.25">
      <c r="K140" s="28">
        <v>134</v>
      </c>
      <c r="L140" s="3">
        <f t="shared" si="14"/>
        <v>134</v>
      </c>
      <c r="M140" s="22">
        <f t="shared" ca="1" si="15"/>
        <v>48356</v>
      </c>
      <c r="N140" s="13">
        <f t="shared" ca="1" si="17"/>
        <v>3888.8888888888887</v>
      </c>
      <c r="O140" s="13">
        <f t="shared" ca="1" si="18"/>
        <v>1952.6759259259441</v>
      </c>
      <c r="P140" s="14">
        <f t="shared" ca="1" si="19"/>
        <v>5841.564814814833</v>
      </c>
      <c r="Q140" s="23">
        <f t="shared" ca="1" si="16"/>
        <v>178888.88888889062</v>
      </c>
      <c r="R140" s="23">
        <f t="shared" ca="1" si="20"/>
        <v>0</v>
      </c>
    </row>
    <row r="141" spans="11:18" ht="15.75" x14ac:dyDescent="0.25">
      <c r="K141" s="28">
        <v>135</v>
      </c>
      <c r="L141" s="3">
        <f t="shared" si="14"/>
        <v>135</v>
      </c>
      <c r="M141" s="22">
        <f t="shared" ca="1" si="15"/>
        <v>48387</v>
      </c>
      <c r="N141" s="13">
        <f t="shared" ca="1" si="17"/>
        <v>3888.8888888888887</v>
      </c>
      <c r="O141" s="13">
        <f t="shared" ca="1" si="18"/>
        <v>1911.1296296296478</v>
      </c>
      <c r="P141" s="14">
        <f t="shared" ca="1" si="19"/>
        <v>5800.0185185185364</v>
      </c>
      <c r="Q141" s="23">
        <f t="shared" ca="1" si="16"/>
        <v>175000.00000000175</v>
      </c>
      <c r="R141" s="23">
        <f t="shared" ca="1" si="20"/>
        <v>0</v>
      </c>
    </row>
    <row r="142" spans="11:18" ht="15.75" x14ac:dyDescent="0.25">
      <c r="K142" s="28">
        <v>136</v>
      </c>
      <c r="L142" s="3">
        <f t="shared" si="14"/>
        <v>136</v>
      </c>
      <c r="M142" s="22">
        <f t="shared" ca="1" si="15"/>
        <v>48417</v>
      </c>
      <c r="N142" s="13">
        <f t="shared" ca="1" si="17"/>
        <v>3888.8888888888887</v>
      </c>
      <c r="O142" s="13">
        <f t="shared" ca="1" si="18"/>
        <v>1869.5833333333519</v>
      </c>
      <c r="P142" s="14">
        <f t="shared" ca="1" si="19"/>
        <v>5758.4722222222408</v>
      </c>
      <c r="Q142" s="23">
        <f t="shared" ca="1" si="16"/>
        <v>171111.11111111287</v>
      </c>
      <c r="R142" s="23">
        <f t="shared" ca="1" si="20"/>
        <v>0</v>
      </c>
    </row>
    <row r="143" spans="11:18" ht="15.75" x14ac:dyDescent="0.25">
      <c r="K143" s="28">
        <v>137</v>
      </c>
      <c r="L143" s="3">
        <f t="shared" si="14"/>
        <v>137</v>
      </c>
      <c r="M143" s="22">
        <f t="shared" ca="1" si="15"/>
        <v>48448</v>
      </c>
      <c r="N143" s="13">
        <f t="shared" ca="1" si="17"/>
        <v>3888.8888888888887</v>
      </c>
      <c r="O143" s="13">
        <f t="shared" ca="1" si="18"/>
        <v>1828.0370370370556</v>
      </c>
      <c r="P143" s="14">
        <f t="shared" ca="1" si="19"/>
        <v>5716.9259259259443</v>
      </c>
      <c r="Q143" s="23">
        <f t="shared" ca="1" si="16"/>
        <v>167222.22222222399</v>
      </c>
      <c r="R143" s="23">
        <f t="shared" ca="1" si="20"/>
        <v>0</v>
      </c>
    </row>
    <row r="144" spans="11:18" ht="15.75" x14ac:dyDescent="0.25">
      <c r="K144" s="28">
        <v>138</v>
      </c>
      <c r="L144" s="3">
        <f t="shared" si="14"/>
        <v>138</v>
      </c>
      <c r="M144" s="22">
        <f t="shared" ca="1" si="15"/>
        <v>48479</v>
      </c>
      <c r="N144" s="13">
        <f t="shared" ca="1" si="17"/>
        <v>3888.8888888888887</v>
      </c>
      <c r="O144" s="13">
        <f t="shared" ca="1" si="18"/>
        <v>1786.4907407407593</v>
      </c>
      <c r="P144" s="14">
        <f t="shared" ca="1" si="19"/>
        <v>5675.3796296296478</v>
      </c>
      <c r="Q144" s="23">
        <f t="shared" ca="1" si="16"/>
        <v>163333.33333333512</v>
      </c>
      <c r="R144" s="23">
        <f t="shared" ca="1" si="20"/>
        <v>0</v>
      </c>
    </row>
    <row r="145" spans="11:18" ht="15.75" x14ac:dyDescent="0.25">
      <c r="K145" s="28">
        <v>139</v>
      </c>
      <c r="L145" s="3">
        <f t="shared" si="14"/>
        <v>139</v>
      </c>
      <c r="M145" s="22">
        <f t="shared" ca="1" si="15"/>
        <v>48509</v>
      </c>
      <c r="N145" s="13">
        <f t="shared" ca="1" si="17"/>
        <v>3888.8888888888887</v>
      </c>
      <c r="O145" s="13">
        <f t="shared" ca="1" si="18"/>
        <v>1744.9444444444632</v>
      </c>
      <c r="P145" s="14">
        <f t="shared" ca="1" si="19"/>
        <v>5633.8333333333521</v>
      </c>
      <c r="Q145" s="23">
        <f t="shared" ca="1" si="16"/>
        <v>159444.44444444624</v>
      </c>
      <c r="R145" s="23">
        <f t="shared" ca="1" si="20"/>
        <v>0</v>
      </c>
    </row>
    <row r="146" spans="11:18" ht="15.75" x14ac:dyDescent="0.25">
      <c r="K146" s="28">
        <v>140</v>
      </c>
      <c r="L146" s="3">
        <f t="shared" si="14"/>
        <v>140</v>
      </c>
      <c r="M146" s="22">
        <f t="shared" ca="1" si="15"/>
        <v>48540</v>
      </c>
      <c r="N146" s="13">
        <f t="shared" ca="1" si="17"/>
        <v>3888.8888888888887</v>
      </c>
      <c r="O146" s="13">
        <f t="shared" ca="1" si="18"/>
        <v>1703.3981481481671</v>
      </c>
      <c r="P146" s="14">
        <f t="shared" ca="1" si="19"/>
        <v>5592.2870370370556</v>
      </c>
      <c r="Q146" s="23">
        <f t="shared" ca="1" si="16"/>
        <v>155555.55555555737</v>
      </c>
      <c r="R146" s="23">
        <f t="shared" ca="1" si="20"/>
        <v>0</v>
      </c>
    </row>
    <row r="147" spans="11:18" ht="15.75" x14ac:dyDescent="0.25">
      <c r="K147" s="28">
        <v>141</v>
      </c>
      <c r="L147" s="3">
        <f t="shared" si="14"/>
        <v>141</v>
      </c>
      <c r="M147" s="22">
        <f t="shared" ca="1" si="15"/>
        <v>48570</v>
      </c>
      <c r="N147" s="13">
        <f t="shared" ca="1" si="17"/>
        <v>3888.8888888888887</v>
      </c>
      <c r="O147" s="13">
        <f t="shared" ca="1" si="18"/>
        <v>1661.8518518518711</v>
      </c>
      <c r="P147" s="14">
        <f t="shared" ca="1" si="19"/>
        <v>5550.74074074076</v>
      </c>
      <c r="Q147" s="23">
        <f t="shared" ca="1" si="16"/>
        <v>151666.66666666849</v>
      </c>
      <c r="R147" s="23">
        <f t="shared" ca="1" si="20"/>
        <v>0</v>
      </c>
    </row>
    <row r="148" spans="11:18" ht="15.75" x14ac:dyDescent="0.25">
      <c r="K148" s="28">
        <v>142</v>
      </c>
      <c r="L148" s="3">
        <f t="shared" si="14"/>
        <v>142</v>
      </c>
      <c r="M148" s="22">
        <f t="shared" ca="1" si="15"/>
        <v>48601</v>
      </c>
      <c r="N148" s="13">
        <f t="shared" ca="1" si="17"/>
        <v>3888.8888888888887</v>
      </c>
      <c r="O148" s="13">
        <f t="shared" ca="1" si="18"/>
        <v>1620.3055555555748</v>
      </c>
      <c r="P148" s="14">
        <f t="shared" ca="1" si="19"/>
        <v>5509.1944444444634</v>
      </c>
      <c r="Q148" s="23">
        <f t="shared" ca="1" si="16"/>
        <v>147777.77777777961</v>
      </c>
      <c r="R148" s="23">
        <f t="shared" ca="1" si="20"/>
        <v>0</v>
      </c>
    </row>
    <row r="149" spans="11:18" ht="15.75" x14ac:dyDescent="0.25">
      <c r="K149" s="28">
        <v>143</v>
      </c>
      <c r="L149" s="3">
        <f t="shared" si="14"/>
        <v>143</v>
      </c>
      <c r="M149" s="22">
        <f t="shared" ca="1" si="15"/>
        <v>48632</v>
      </c>
      <c r="N149" s="13">
        <f t="shared" ca="1" si="17"/>
        <v>3888.8888888888887</v>
      </c>
      <c r="O149" s="13">
        <f t="shared" ca="1" si="18"/>
        <v>1578.7592592592785</v>
      </c>
      <c r="P149" s="14">
        <f t="shared" ca="1" si="19"/>
        <v>5467.6481481481669</v>
      </c>
      <c r="Q149" s="23">
        <f t="shared" ca="1" si="16"/>
        <v>143888.88888889074</v>
      </c>
      <c r="R149" s="23">
        <f t="shared" ca="1" si="20"/>
        <v>0</v>
      </c>
    </row>
    <row r="150" spans="11:18" ht="15.75" x14ac:dyDescent="0.25">
      <c r="K150" s="28">
        <v>144</v>
      </c>
      <c r="L150" s="3">
        <f t="shared" si="14"/>
        <v>144</v>
      </c>
      <c r="M150" s="22">
        <f t="shared" ca="1" si="15"/>
        <v>48660</v>
      </c>
      <c r="N150" s="13">
        <f t="shared" ca="1" si="17"/>
        <v>3888.8888888888887</v>
      </c>
      <c r="O150" s="13">
        <f t="shared" ca="1" si="18"/>
        <v>1537.2129629629826</v>
      </c>
      <c r="P150" s="14">
        <f t="shared" ca="1" si="19"/>
        <v>5426.1018518518713</v>
      </c>
      <c r="Q150" s="23">
        <f t="shared" ca="1" si="16"/>
        <v>140000.00000000186</v>
      </c>
      <c r="R150" s="23">
        <f t="shared" ca="1" si="20"/>
        <v>0</v>
      </c>
    </row>
    <row r="151" spans="11:18" ht="15.75" x14ac:dyDescent="0.25">
      <c r="K151" s="28">
        <v>145</v>
      </c>
      <c r="L151" s="3">
        <f t="shared" si="14"/>
        <v>145</v>
      </c>
      <c r="M151" s="22">
        <f t="shared" ca="1" si="15"/>
        <v>48691</v>
      </c>
      <c r="N151" s="13">
        <f t="shared" ca="1" si="17"/>
        <v>3888.8888888888887</v>
      </c>
      <c r="O151" s="13">
        <f t="shared" ca="1" si="18"/>
        <v>1495.6666666666863</v>
      </c>
      <c r="P151" s="14">
        <f t="shared" ca="1" si="19"/>
        <v>7384.5555555555748</v>
      </c>
      <c r="Q151" s="23">
        <f t="shared" ca="1" si="16"/>
        <v>136111.11111111299</v>
      </c>
      <c r="R151" s="23">
        <f t="shared" ca="1" si="20"/>
        <v>2000</v>
      </c>
    </row>
    <row r="152" spans="11:18" ht="15.75" x14ac:dyDescent="0.25">
      <c r="K152" s="28">
        <v>146</v>
      </c>
      <c r="L152" s="3">
        <f t="shared" si="14"/>
        <v>146</v>
      </c>
      <c r="M152" s="22">
        <f t="shared" ca="1" si="15"/>
        <v>48721</v>
      </c>
      <c r="N152" s="13">
        <f t="shared" ca="1" si="17"/>
        <v>3888.8888888888887</v>
      </c>
      <c r="O152" s="13">
        <f t="shared" ca="1" si="18"/>
        <v>1454.1203703703902</v>
      </c>
      <c r="P152" s="14">
        <f t="shared" ca="1" si="19"/>
        <v>5343.0092592592791</v>
      </c>
      <c r="Q152" s="23">
        <f t="shared" ca="1" si="16"/>
        <v>132222.22222222411</v>
      </c>
      <c r="R152" s="23">
        <f t="shared" ca="1" si="20"/>
        <v>0</v>
      </c>
    </row>
    <row r="153" spans="11:18" ht="15.75" x14ac:dyDescent="0.25">
      <c r="K153" s="28">
        <v>147</v>
      </c>
      <c r="L153" s="3">
        <f t="shared" si="14"/>
        <v>147</v>
      </c>
      <c r="M153" s="22">
        <f t="shared" ca="1" si="15"/>
        <v>48752</v>
      </c>
      <c r="N153" s="13">
        <f t="shared" ca="1" si="17"/>
        <v>3888.8888888888887</v>
      </c>
      <c r="O153" s="13">
        <f t="shared" ca="1" si="18"/>
        <v>1412.5740740740939</v>
      </c>
      <c r="P153" s="14">
        <f t="shared" ca="1" si="19"/>
        <v>5301.4629629629826</v>
      </c>
      <c r="Q153" s="23">
        <f t="shared" ca="1" si="16"/>
        <v>128333.33333333522</v>
      </c>
      <c r="R153" s="23">
        <f t="shared" ca="1" si="20"/>
        <v>0</v>
      </c>
    </row>
    <row r="154" spans="11:18" ht="15.75" x14ac:dyDescent="0.25">
      <c r="K154" s="28">
        <v>148</v>
      </c>
      <c r="L154" s="3">
        <f t="shared" si="14"/>
        <v>148</v>
      </c>
      <c r="M154" s="22">
        <f t="shared" ca="1" si="15"/>
        <v>48782</v>
      </c>
      <c r="N154" s="13">
        <f t="shared" ca="1" si="17"/>
        <v>3888.8888888888887</v>
      </c>
      <c r="O154" s="13">
        <f t="shared" ca="1" si="18"/>
        <v>1371.0277777777976</v>
      </c>
      <c r="P154" s="14">
        <f t="shared" ca="1" si="19"/>
        <v>5259.9166666666861</v>
      </c>
      <c r="Q154" s="23">
        <f t="shared" ca="1" si="16"/>
        <v>124444.44444444633</v>
      </c>
      <c r="R154" s="23">
        <f t="shared" ca="1" si="20"/>
        <v>0</v>
      </c>
    </row>
    <row r="155" spans="11:18" ht="15.75" x14ac:dyDescent="0.25">
      <c r="K155" s="28">
        <v>149</v>
      </c>
      <c r="L155" s="3">
        <f t="shared" si="14"/>
        <v>149</v>
      </c>
      <c r="M155" s="22">
        <f t="shared" ca="1" si="15"/>
        <v>48813</v>
      </c>
      <c r="N155" s="13">
        <f t="shared" ca="1" si="17"/>
        <v>3888.8888888888887</v>
      </c>
      <c r="O155" s="13">
        <f t="shared" ca="1" si="18"/>
        <v>1329.4814814815015</v>
      </c>
      <c r="P155" s="14">
        <f t="shared" ca="1" si="19"/>
        <v>5218.3703703703904</v>
      </c>
      <c r="Q155" s="23">
        <f t="shared" ca="1" si="16"/>
        <v>120555.55555555744</v>
      </c>
      <c r="R155" s="23">
        <f t="shared" ca="1" si="20"/>
        <v>0</v>
      </c>
    </row>
    <row r="156" spans="11:18" ht="15.75" x14ac:dyDescent="0.25">
      <c r="K156" s="28">
        <v>150</v>
      </c>
      <c r="L156" s="3">
        <f t="shared" si="14"/>
        <v>150</v>
      </c>
      <c r="M156" s="22">
        <f t="shared" ca="1" si="15"/>
        <v>48844</v>
      </c>
      <c r="N156" s="13">
        <f t="shared" ca="1" si="17"/>
        <v>3888.8888888888887</v>
      </c>
      <c r="O156" s="13">
        <f t="shared" ca="1" si="18"/>
        <v>1287.935185185205</v>
      </c>
      <c r="P156" s="14">
        <f t="shared" ca="1" si="19"/>
        <v>5176.8240740740939</v>
      </c>
      <c r="Q156" s="23">
        <f t="shared" ca="1" si="16"/>
        <v>116666.66666666855</v>
      </c>
      <c r="R156" s="23">
        <f t="shared" ca="1" si="20"/>
        <v>0</v>
      </c>
    </row>
    <row r="157" spans="11:18" ht="15.75" x14ac:dyDescent="0.25">
      <c r="K157" s="28">
        <v>151</v>
      </c>
      <c r="L157" s="3">
        <f t="shared" si="14"/>
        <v>151</v>
      </c>
      <c r="M157" s="22">
        <f t="shared" ca="1" si="15"/>
        <v>48874</v>
      </c>
      <c r="N157" s="13">
        <f t="shared" ca="1" si="17"/>
        <v>3888.8888888888887</v>
      </c>
      <c r="O157" s="13">
        <f t="shared" ca="1" si="18"/>
        <v>1246.3888888889089</v>
      </c>
      <c r="P157" s="14">
        <f t="shared" ca="1" si="19"/>
        <v>5135.2777777777974</v>
      </c>
      <c r="Q157" s="23">
        <f t="shared" ca="1" si="16"/>
        <v>112777.77777777966</v>
      </c>
      <c r="R157" s="23">
        <f t="shared" ca="1" si="20"/>
        <v>0</v>
      </c>
    </row>
    <row r="158" spans="11:18" ht="15.75" x14ac:dyDescent="0.25">
      <c r="K158" s="28">
        <v>152</v>
      </c>
      <c r="L158" s="3">
        <f t="shared" si="14"/>
        <v>152</v>
      </c>
      <c r="M158" s="22">
        <f t="shared" ca="1" si="15"/>
        <v>48905</v>
      </c>
      <c r="N158" s="13">
        <f t="shared" ca="1" si="17"/>
        <v>3888.8888888888887</v>
      </c>
      <c r="O158" s="13">
        <f t="shared" ca="1" si="18"/>
        <v>1204.8425925926124</v>
      </c>
      <c r="P158" s="14">
        <f t="shared" ca="1" si="19"/>
        <v>5093.7314814815009</v>
      </c>
      <c r="Q158" s="23">
        <f t="shared" ca="1" si="16"/>
        <v>108888.88888889077</v>
      </c>
      <c r="R158" s="23">
        <f t="shared" ca="1" si="20"/>
        <v>0</v>
      </c>
    </row>
    <row r="159" spans="11:18" ht="15.75" x14ac:dyDescent="0.25">
      <c r="K159" s="28">
        <v>153</v>
      </c>
      <c r="L159" s="3">
        <f t="shared" si="14"/>
        <v>153</v>
      </c>
      <c r="M159" s="22">
        <f t="shared" ca="1" si="15"/>
        <v>48935</v>
      </c>
      <c r="N159" s="13">
        <f t="shared" ca="1" si="17"/>
        <v>3888.8888888888887</v>
      </c>
      <c r="O159" s="13">
        <f t="shared" ca="1" si="18"/>
        <v>1163.2962962963163</v>
      </c>
      <c r="P159" s="14">
        <f t="shared" ca="1" si="19"/>
        <v>5052.1851851852052</v>
      </c>
      <c r="Q159" s="23">
        <f t="shared" ca="1" si="16"/>
        <v>105000.00000000188</v>
      </c>
      <c r="R159" s="23">
        <f t="shared" ca="1" si="20"/>
        <v>0</v>
      </c>
    </row>
    <row r="160" spans="11:18" ht="15.75" x14ac:dyDescent="0.25">
      <c r="K160" s="28">
        <v>154</v>
      </c>
      <c r="L160" s="3">
        <f t="shared" si="14"/>
        <v>154</v>
      </c>
      <c r="M160" s="22">
        <f t="shared" ca="1" si="15"/>
        <v>48966</v>
      </c>
      <c r="N160" s="13">
        <f t="shared" ca="1" si="17"/>
        <v>3888.8888888888887</v>
      </c>
      <c r="O160" s="13">
        <f t="shared" ca="1" si="18"/>
        <v>1121.7500000000198</v>
      </c>
      <c r="P160" s="14">
        <f t="shared" ca="1" si="19"/>
        <v>5010.6388888889087</v>
      </c>
      <c r="Q160" s="23">
        <f t="shared" ca="1" si="16"/>
        <v>101111.11111111299</v>
      </c>
      <c r="R160" s="23">
        <f t="shared" ca="1" si="20"/>
        <v>0</v>
      </c>
    </row>
    <row r="161" spans="11:18" ht="15.75" x14ac:dyDescent="0.25">
      <c r="K161" s="28">
        <v>155</v>
      </c>
      <c r="L161" s="3">
        <f t="shared" si="14"/>
        <v>155</v>
      </c>
      <c r="M161" s="22">
        <f t="shared" ca="1" si="15"/>
        <v>48997</v>
      </c>
      <c r="N161" s="13">
        <f t="shared" ca="1" si="17"/>
        <v>3888.8888888888887</v>
      </c>
      <c r="O161" s="13">
        <f t="shared" ca="1" si="18"/>
        <v>1080.2037037037237</v>
      </c>
      <c r="P161" s="14">
        <f t="shared" ca="1" si="19"/>
        <v>4969.0925925926122</v>
      </c>
      <c r="Q161" s="23">
        <f t="shared" ca="1" si="16"/>
        <v>97222.222222224096</v>
      </c>
      <c r="R161" s="23">
        <f t="shared" ca="1" si="20"/>
        <v>0</v>
      </c>
    </row>
    <row r="162" spans="11:18" ht="15.75" x14ac:dyDescent="0.25">
      <c r="K162" s="28">
        <v>156</v>
      </c>
      <c r="L162" s="3">
        <f t="shared" si="14"/>
        <v>156</v>
      </c>
      <c r="M162" s="22">
        <f t="shared" ca="1" si="15"/>
        <v>49025</v>
      </c>
      <c r="N162" s="13">
        <f t="shared" ca="1" si="17"/>
        <v>3888.8888888888887</v>
      </c>
      <c r="O162" s="13">
        <f t="shared" ca="1" si="18"/>
        <v>1038.6574074074272</v>
      </c>
      <c r="P162" s="14">
        <f t="shared" ca="1" si="19"/>
        <v>4927.5462962963156</v>
      </c>
      <c r="Q162" s="23">
        <f t="shared" ca="1" si="16"/>
        <v>93333.333333335206</v>
      </c>
      <c r="R162" s="23">
        <f t="shared" ca="1" si="20"/>
        <v>0</v>
      </c>
    </row>
    <row r="163" spans="11:18" ht="15.75" x14ac:dyDescent="0.25">
      <c r="K163" s="28">
        <v>157</v>
      </c>
      <c r="L163" s="3">
        <f t="shared" si="14"/>
        <v>157</v>
      </c>
      <c r="M163" s="22">
        <f t="shared" ca="1" si="15"/>
        <v>49056</v>
      </c>
      <c r="N163" s="13">
        <f t="shared" ca="1" si="17"/>
        <v>3888.8888888888887</v>
      </c>
      <c r="O163" s="13">
        <f t="shared" ca="1" si="18"/>
        <v>997.11111111113098</v>
      </c>
      <c r="P163" s="14">
        <f t="shared" ca="1" si="19"/>
        <v>6886.00000000002</v>
      </c>
      <c r="Q163" s="23">
        <f t="shared" ca="1" si="16"/>
        <v>89444.444444446315</v>
      </c>
      <c r="R163" s="23">
        <f t="shared" ca="1" si="20"/>
        <v>2000</v>
      </c>
    </row>
    <row r="164" spans="11:18" ht="15.75" x14ac:dyDescent="0.25">
      <c r="K164" s="28">
        <v>158</v>
      </c>
      <c r="L164" s="3">
        <f t="shared" si="14"/>
        <v>158</v>
      </c>
      <c r="M164" s="22">
        <f t="shared" ca="1" si="15"/>
        <v>49086</v>
      </c>
      <c r="N164" s="13">
        <f t="shared" ca="1" si="17"/>
        <v>3888.8888888888887</v>
      </c>
      <c r="O164" s="13">
        <f t="shared" ca="1" si="18"/>
        <v>955.56481481483468</v>
      </c>
      <c r="P164" s="14">
        <f t="shared" ca="1" si="19"/>
        <v>4844.4537037037235</v>
      </c>
      <c r="Q164" s="23">
        <f t="shared" ca="1" si="16"/>
        <v>85555.555555557425</v>
      </c>
      <c r="R164" s="23">
        <f t="shared" ca="1" si="20"/>
        <v>0</v>
      </c>
    </row>
    <row r="165" spans="11:18" ht="15.75" x14ac:dyDescent="0.25">
      <c r="K165" s="28">
        <v>159</v>
      </c>
      <c r="L165" s="3">
        <f t="shared" si="14"/>
        <v>159</v>
      </c>
      <c r="M165" s="22">
        <f t="shared" ca="1" si="15"/>
        <v>49117</v>
      </c>
      <c r="N165" s="13">
        <f t="shared" ca="1" si="17"/>
        <v>3888.8888888888887</v>
      </c>
      <c r="O165" s="13">
        <f t="shared" ca="1" si="18"/>
        <v>914.01851851853837</v>
      </c>
      <c r="P165" s="14">
        <f t="shared" ca="1" si="19"/>
        <v>4802.9074074074269</v>
      </c>
      <c r="Q165" s="23">
        <f t="shared" ca="1" si="16"/>
        <v>81666.666666668534</v>
      </c>
      <c r="R165" s="23">
        <f t="shared" ca="1" si="20"/>
        <v>0</v>
      </c>
    </row>
    <row r="166" spans="11:18" ht="15.75" x14ac:dyDescent="0.25">
      <c r="K166" s="28">
        <v>160</v>
      </c>
      <c r="L166" s="3">
        <f t="shared" si="14"/>
        <v>160</v>
      </c>
      <c r="M166" s="22">
        <f t="shared" ca="1" si="15"/>
        <v>49147</v>
      </c>
      <c r="N166" s="13">
        <f t="shared" ca="1" si="17"/>
        <v>3888.8888888888887</v>
      </c>
      <c r="O166" s="13">
        <f t="shared" ca="1" si="18"/>
        <v>872.47222222224207</v>
      </c>
      <c r="P166" s="14">
        <f t="shared" ca="1" si="19"/>
        <v>4761.3611111111304</v>
      </c>
      <c r="Q166" s="23">
        <f t="shared" ca="1" si="16"/>
        <v>77777.777777779644</v>
      </c>
      <c r="R166" s="23">
        <f t="shared" ca="1" si="20"/>
        <v>0</v>
      </c>
    </row>
    <row r="167" spans="11:18" ht="15.75" x14ac:dyDescent="0.25">
      <c r="K167" s="28">
        <v>161</v>
      </c>
      <c r="L167" s="3">
        <f t="shared" si="14"/>
        <v>161</v>
      </c>
      <c r="M167" s="22">
        <f t="shared" ca="1" si="15"/>
        <v>49178</v>
      </c>
      <c r="N167" s="13">
        <f t="shared" ca="1" si="17"/>
        <v>3888.8888888888887</v>
      </c>
      <c r="O167" s="13">
        <f t="shared" ca="1" si="18"/>
        <v>830.92592592594576</v>
      </c>
      <c r="P167" s="14">
        <f t="shared" ca="1" si="19"/>
        <v>4719.8148148148348</v>
      </c>
      <c r="Q167" s="23">
        <f t="shared" ca="1" si="16"/>
        <v>73888.888888890753</v>
      </c>
      <c r="R167" s="23">
        <f t="shared" ca="1" si="20"/>
        <v>0</v>
      </c>
    </row>
    <row r="168" spans="11:18" ht="15.75" x14ac:dyDescent="0.25">
      <c r="K168" s="28">
        <v>162</v>
      </c>
      <c r="L168" s="3">
        <f t="shared" si="14"/>
        <v>162</v>
      </c>
      <c r="M168" s="22">
        <f t="shared" ca="1" si="15"/>
        <v>49209</v>
      </c>
      <c r="N168" s="13">
        <f t="shared" ca="1" si="17"/>
        <v>3888.8888888888887</v>
      </c>
      <c r="O168" s="13">
        <f t="shared" ca="1" si="18"/>
        <v>789.37962962964946</v>
      </c>
      <c r="P168" s="14">
        <f t="shared" ca="1" si="19"/>
        <v>4678.2685185185383</v>
      </c>
      <c r="Q168" s="23">
        <f t="shared" ca="1" si="16"/>
        <v>70000.000000001863</v>
      </c>
      <c r="R168" s="23">
        <f t="shared" ca="1" si="20"/>
        <v>0</v>
      </c>
    </row>
    <row r="169" spans="11:18" ht="15.75" x14ac:dyDescent="0.25">
      <c r="K169" s="28">
        <v>163</v>
      </c>
      <c r="L169" s="3">
        <f t="shared" si="14"/>
        <v>163</v>
      </c>
      <c r="M169" s="22">
        <f t="shared" ca="1" si="15"/>
        <v>49239</v>
      </c>
      <c r="N169" s="13">
        <f t="shared" ca="1" si="17"/>
        <v>3888.8888888888887</v>
      </c>
      <c r="O169" s="13">
        <f t="shared" ca="1" si="18"/>
        <v>747.83333333335315</v>
      </c>
      <c r="P169" s="14">
        <f t="shared" ca="1" si="19"/>
        <v>4636.7222222222417</v>
      </c>
      <c r="Q169" s="23">
        <f t="shared" ca="1" si="16"/>
        <v>66111.111111112972</v>
      </c>
      <c r="R169" s="23">
        <f t="shared" ca="1" si="20"/>
        <v>0</v>
      </c>
    </row>
    <row r="170" spans="11:18" ht="15.75" x14ac:dyDescent="0.25">
      <c r="K170" s="28">
        <v>164</v>
      </c>
      <c r="L170" s="3">
        <f t="shared" si="14"/>
        <v>164</v>
      </c>
      <c r="M170" s="22">
        <f t="shared" ca="1" si="15"/>
        <v>49270</v>
      </c>
      <c r="N170" s="13">
        <f t="shared" ca="1" si="17"/>
        <v>3888.8888888888887</v>
      </c>
      <c r="O170" s="13">
        <f t="shared" ca="1" si="18"/>
        <v>706.28703703705685</v>
      </c>
      <c r="P170" s="14">
        <f t="shared" ca="1" si="19"/>
        <v>4595.1759259259452</v>
      </c>
      <c r="Q170" s="23">
        <f t="shared" ca="1" si="16"/>
        <v>62222.222222224082</v>
      </c>
      <c r="R170" s="23">
        <f t="shared" ca="1" si="20"/>
        <v>0</v>
      </c>
    </row>
    <row r="171" spans="11:18" ht="15.75" x14ac:dyDescent="0.25">
      <c r="K171" s="28">
        <v>165</v>
      </c>
      <c r="L171" s="3">
        <f t="shared" si="14"/>
        <v>165</v>
      </c>
      <c r="M171" s="22">
        <f t="shared" ca="1" si="15"/>
        <v>49300</v>
      </c>
      <c r="N171" s="13">
        <f t="shared" ca="1" si="17"/>
        <v>3888.8888888888887</v>
      </c>
      <c r="O171" s="13">
        <f t="shared" ca="1" si="18"/>
        <v>664.74074074076054</v>
      </c>
      <c r="P171" s="14">
        <f t="shared" ca="1" si="19"/>
        <v>4553.6296296296496</v>
      </c>
      <c r="Q171" s="23">
        <f t="shared" ca="1" si="16"/>
        <v>58333.333333335191</v>
      </c>
      <c r="R171" s="23">
        <f t="shared" ca="1" si="20"/>
        <v>0</v>
      </c>
    </row>
    <row r="172" spans="11:18" ht="15.75" x14ac:dyDescent="0.25">
      <c r="K172" s="28">
        <v>166</v>
      </c>
      <c r="L172" s="3">
        <f t="shared" si="14"/>
        <v>166</v>
      </c>
      <c r="M172" s="22">
        <f t="shared" ca="1" si="15"/>
        <v>49331</v>
      </c>
      <c r="N172" s="13">
        <f t="shared" ca="1" si="17"/>
        <v>3888.8888888888887</v>
      </c>
      <c r="O172" s="13">
        <f t="shared" ca="1" si="18"/>
        <v>623.19444444446424</v>
      </c>
      <c r="P172" s="14">
        <f t="shared" ca="1" si="19"/>
        <v>4512.083333333353</v>
      </c>
      <c r="Q172" s="23">
        <f t="shared" ca="1" si="16"/>
        <v>54444.444444446301</v>
      </c>
      <c r="R172" s="23">
        <f t="shared" ca="1" si="20"/>
        <v>0</v>
      </c>
    </row>
    <row r="173" spans="11:18" ht="15.75" x14ac:dyDescent="0.25">
      <c r="K173" s="28">
        <v>167</v>
      </c>
      <c r="L173" s="3">
        <f t="shared" si="14"/>
        <v>167</v>
      </c>
      <c r="M173" s="22">
        <f t="shared" ca="1" si="15"/>
        <v>49362</v>
      </c>
      <c r="N173" s="13">
        <f t="shared" ca="1" si="17"/>
        <v>3888.8888888888887</v>
      </c>
      <c r="O173" s="13">
        <f t="shared" ca="1" si="18"/>
        <v>581.64814814816793</v>
      </c>
      <c r="P173" s="14">
        <f t="shared" ca="1" si="19"/>
        <v>4470.5370370370565</v>
      </c>
      <c r="Q173" s="23">
        <f t="shared" ca="1" si="16"/>
        <v>50555.55555555741</v>
      </c>
      <c r="R173" s="23">
        <f t="shared" ca="1" si="20"/>
        <v>0</v>
      </c>
    </row>
    <row r="174" spans="11:18" ht="15.75" x14ac:dyDescent="0.25">
      <c r="K174" s="28">
        <v>168</v>
      </c>
      <c r="L174" s="3">
        <f t="shared" si="14"/>
        <v>168</v>
      </c>
      <c r="M174" s="22">
        <f t="shared" ca="1" si="15"/>
        <v>49390</v>
      </c>
      <c r="N174" s="13">
        <f t="shared" ca="1" si="17"/>
        <v>3888.8888888888887</v>
      </c>
      <c r="O174" s="13">
        <f t="shared" ca="1" si="18"/>
        <v>540.10185185187163</v>
      </c>
      <c r="P174" s="14">
        <f t="shared" ca="1" si="19"/>
        <v>4428.99074074076</v>
      </c>
      <c r="Q174" s="23">
        <f t="shared" ca="1" si="16"/>
        <v>46666.66666666852</v>
      </c>
      <c r="R174" s="23">
        <f t="shared" ca="1" si="20"/>
        <v>0</v>
      </c>
    </row>
    <row r="175" spans="11:18" ht="15.75" x14ac:dyDescent="0.25">
      <c r="K175" s="28">
        <v>169</v>
      </c>
      <c r="L175" s="3">
        <f t="shared" si="14"/>
        <v>169</v>
      </c>
      <c r="M175" s="22">
        <f t="shared" ca="1" si="15"/>
        <v>49421</v>
      </c>
      <c r="N175" s="13">
        <f t="shared" ca="1" si="17"/>
        <v>3888.8888888888887</v>
      </c>
      <c r="O175" s="13">
        <f t="shared" ca="1" si="18"/>
        <v>498.55555555557527</v>
      </c>
      <c r="P175" s="14">
        <f t="shared" ca="1" si="19"/>
        <v>6387.4444444444644</v>
      </c>
      <c r="Q175" s="23">
        <f t="shared" ca="1" si="16"/>
        <v>42777.777777779629</v>
      </c>
      <c r="R175" s="23">
        <f t="shared" ca="1" si="20"/>
        <v>2000</v>
      </c>
    </row>
    <row r="176" spans="11:18" ht="15.75" x14ac:dyDescent="0.25">
      <c r="K176" s="28">
        <v>170</v>
      </c>
      <c r="L176" s="3">
        <f t="shared" si="14"/>
        <v>170</v>
      </c>
      <c r="M176" s="22">
        <f t="shared" ca="1" si="15"/>
        <v>49451</v>
      </c>
      <c r="N176" s="13">
        <f t="shared" ca="1" si="17"/>
        <v>3888.8888888888887</v>
      </c>
      <c r="O176" s="13">
        <f t="shared" ca="1" si="18"/>
        <v>457.00925925927896</v>
      </c>
      <c r="P176" s="14">
        <f t="shared" ca="1" si="19"/>
        <v>4345.8981481481678</v>
      </c>
      <c r="Q176" s="23">
        <f t="shared" ca="1" si="16"/>
        <v>38888.888888890739</v>
      </c>
      <c r="R176" s="23">
        <f t="shared" ca="1" si="20"/>
        <v>0</v>
      </c>
    </row>
    <row r="177" spans="11:18" ht="15.75" x14ac:dyDescent="0.25">
      <c r="K177" s="28">
        <v>171</v>
      </c>
      <c r="L177" s="3">
        <f t="shared" si="14"/>
        <v>171</v>
      </c>
      <c r="M177" s="22">
        <f t="shared" ca="1" si="15"/>
        <v>49482</v>
      </c>
      <c r="N177" s="13">
        <f t="shared" ca="1" si="17"/>
        <v>3888.8888888888887</v>
      </c>
      <c r="O177" s="13">
        <f t="shared" ca="1" si="18"/>
        <v>415.46296296298266</v>
      </c>
      <c r="P177" s="14">
        <f t="shared" ca="1" si="19"/>
        <v>4304.3518518518713</v>
      </c>
      <c r="Q177" s="23">
        <f t="shared" ca="1" si="16"/>
        <v>35000.000000001848</v>
      </c>
      <c r="R177" s="23">
        <f t="shared" ca="1" si="20"/>
        <v>0</v>
      </c>
    </row>
    <row r="178" spans="11:18" ht="15.75" x14ac:dyDescent="0.25">
      <c r="K178" s="28">
        <v>172</v>
      </c>
      <c r="L178" s="3">
        <f t="shared" si="14"/>
        <v>172</v>
      </c>
      <c r="M178" s="22">
        <f t="shared" ca="1" si="15"/>
        <v>49512</v>
      </c>
      <c r="N178" s="13">
        <f t="shared" ca="1" si="17"/>
        <v>3888.8888888888887</v>
      </c>
      <c r="O178" s="13">
        <f t="shared" ca="1" si="18"/>
        <v>373.91666666668635</v>
      </c>
      <c r="P178" s="14">
        <f t="shared" ca="1" si="19"/>
        <v>4262.8055555555748</v>
      </c>
      <c r="Q178" s="23">
        <f t="shared" ca="1" si="16"/>
        <v>31111.111111112958</v>
      </c>
      <c r="R178" s="23">
        <f t="shared" ca="1" si="20"/>
        <v>0</v>
      </c>
    </row>
    <row r="179" spans="11:18" ht="15.75" x14ac:dyDescent="0.25">
      <c r="K179" s="28">
        <v>173</v>
      </c>
      <c r="L179" s="3">
        <f t="shared" si="14"/>
        <v>173</v>
      </c>
      <c r="M179" s="22">
        <f t="shared" ca="1" si="15"/>
        <v>49543</v>
      </c>
      <c r="N179" s="13">
        <f t="shared" ca="1" si="17"/>
        <v>3888.8888888888887</v>
      </c>
      <c r="O179" s="13">
        <f t="shared" ca="1" si="18"/>
        <v>332.37037037039005</v>
      </c>
      <c r="P179" s="14">
        <f t="shared" ca="1" si="19"/>
        <v>4221.2592592592791</v>
      </c>
      <c r="Q179" s="23">
        <f t="shared" ca="1" si="16"/>
        <v>27222.222222224067</v>
      </c>
      <c r="R179" s="23">
        <f t="shared" ca="1" si="20"/>
        <v>0</v>
      </c>
    </row>
    <row r="180" spans="11:18" ht="15.75" x14ac:dyDescent="0.25">
      <c r="K180" s="28">
        <v>174</v>
      </c>
      <c r="L180" s="3">
        <f t="shared" si="14"/>
        <v>174</v>
      </c>
      <c r="M180" s="22">
        <f t="shared" ca="1" si="15"/>
        <v>49574</v>
      </c>
      <c r="N180" s="13">
        <f t="shared" ca="1" si="17"/>
        <v>3888.8888888888887</v>
      </c>
      <c r="O180" s="13">
        <f t="shared" ca="1" si="18"/>
        <v>290.82407407409374</v>
      </c>
      <c r="P180" s="14">
        <f t="shared" ca="1" si="19"/>
        <v>4179.7129629629826</v>
      </c>
      <c r="Q180" s="23">
        <f t="shared" ca="1" si="16"/>
        <v>23333.333333335177</v>
      </c>
      <c r="R180" s="23">
        <f t="shared" ca="1" si="20"/>
        <v>0</v>
      </c>
    </row>
    <row r="181" spans="11:18" ht="15.75" x14ac:dyDescent="0.25">
      <c r="K181" s="28">
        <v>175</v>
      </c>
      <c r="L181" s="3">
        <f t="shared" si="14"/>
        <v>175</v>
      </c>
      <c r="M181" s="22">
        <f t="shared" ca="1" si="15"/>
        <v>49604</v>
      </c>
      <c r="N181" s="13">
        <f t="shared" ca="1" si="17"/>
        <v>3888.8888888888887</v>
      </c>
      <c r="O181" s="13">
        <f t="shared" ca="1" si="18"/>
        <v>249.27777777779741</v>
      </c>
      <c r="P181" s="14">
        <f t="shared" ca="1" si="19"/>
        <v>4138.1666666666861</v>
      </c>
      <c r="Q181" s="23">
        <f t="shared" ca="1" si="16"/>
        <v>19444.444444446286</v>
      </c>
      <c r="R181" s="23">
        <f t="shared" ca="1" si="20"/>
        <v>0</v>
      </c>
    </row>
    <row r="182" spans="11:18" ht="15.75" x14ac:dyDescent="0.25">
      <c r="K182" s="28">
        <v>176</v>
      </c>
      <c r="L182" s="3">
        <f t="shared" si="14"/>
        <v>176</v>
      </c>
      <c r="M182" s="22">
        <f t="shared" ca="1" si="15"/>
        <v>49635</v>
      </c>
      <c r="N182" s="13">
        <f t="shared" ca="1" si="17"/>
        <v>3888.8888888888887</v>
      </c>
      <c r="O182" s="13">
        <f t="shared" ca="1" si="18"/>
        <v>207.73148148150111</v>
      </c>
      <c r="P182" s="14">
        <f t="shared" ca="1" si="19"/>
        <v>4096.6203703703895</v>
      </c>
      <c r="Q182" s="23">
        <f t="shared" ca="1" si="16"/>
        <v>15555.555555557397</v>
      </c>
      <c r="R182" s="23">
        <f t="shared" ca="1" si="20"/>
        <v>0</v>
      </c>
    </row>
    <row r="183" spans="11:18" ht="15.75" x14ac:dyDescent="0.25">
      <c r="K183" s="28">
        <v>177</v>
      </c>
      <c r="L183" s="3">
        <f t="shared" si="14"/>
        <v>177</v>
      </c>
      <c r="M183" s="22">
        <f t="shared" ca="1" si="15"/>
        <v>49665</v>
      </c>
      <c r="N183" s="13">
        <f t="shared" ca="1" si="17"/>
        <v>3888.8888888888887</v>
      </c>
      <c r="O183" s="13">
        <f t="shared" ca="1" si="18"/>
        <v>166.18518518520483</v>
      </c>
      <c r="P183" s="14">
        <f t="shared" ca="1" si="19"/>
        <v>4055.0740740740935</v>
      </c>
      <c r="Q183" s="23">
        <f t="shared" ca="1" si="16"/>
        <v>11666.666666668509</v>
      </c>
      <c r="R183" s="23">
        <f t="shared" ca="1" si="20"/>
        <v>0</v>
      </c>
    </row>
    <row r="184" spans="11:18" ht="15.75" x14ac:dyDescent="0.25">
      <c r="K184" s="28">
        <v>178</v>
      </c>
      <c r="L184" s="3">
        <f t="shared" si="14"/>
        <v>178</v>
      </c>
      <c r="M184" s="22">
        <f t="shared" ca="1" si="15"/>
        <v>49696</v>
      </c>
      <c r="N184" s="13">
        <f t="shared" ca="1" si="17"/>
        <v>3888.8888888888887</v>
      </c>
      <c r="O184" s="13">
        <f t="shared" ca="1" si="18"/>
        <v>124.63888888890854</v>
      </c>
      <c r="P184" s="14">
        <f t="shared" ca="1" si="19"/>
        <v>4013.5277777777974</v>
      </c>
      <c r="Q184" s="23">
        <f t="shared" ca="1" si="16"/>
        <v>7777.77777777962</v>
      </c>
      <c r="R184" s="23">
        <f t="shared" ca="1" si="20"/>
        <v>0</v>
      </c>
    </row>
    <row r="185" spans="11:18" ht="15.75" x14ac:dyDescent="0.25">
      <c r="K185" s="28">
        <v>179</v>
      </c>
      <c r="L185" s="3">
        <f t="shared" si="14"/>
        <v>179</v>
      </c>
      <c r="M185" s="22">
        <f t="shared" ca="1" si="15"/>
        <v>49727</v>
      </c>
      <c r="N185" s="13">
        <f t="shared" ca="1" si="17"/>
        <v>3888.8888888888887</v>
      </c>
      <c r="O185" s="13">
        <f t="shared" ca="1" si="18"/>
        <v>83.092592592612263</v>
      </c>
      <c r="P185" s="14">
        <f t="shared" ca="1" si="19"/>
        <v>3971.9814814815009</v>
      </c>
      <c r="Q185" s="23">
        <f t="shared" ca="1" si="16"/>
        <v>3888.8888888907313</v>
      </c>
      <c r="R185" s="23">
        <f t="shared" ca="1" si="20"/>
        <v>0</v>
      </c>
    </row>
    <row r="186" spans="11:18" ht="15.75" x14ac:dyDescent="0.25">
      <c r="K186" s="28">
        <v>180</v>
      </c>
      <c r="L186" s="3">
        <f t="shared" si="14"/>
        <v>180</v>
      </c>
      <c r="M186" s="22">
        <f t="shared" ca="1" si="15"/>
        <v>49756</v>
      </c>
      <c r="N186" s="13">
        <f t="shared" ca="1" si="17"/>
        <v>3888.8888888888887</v>
      </c>
      <c r="O186" s="13">
        <f t="shared" ca="1" si="18"/>
        <v>41.546296296315973</v>
      </c>
      <c r="P186" s="14">
        <f t="shared" ca="1" si="19"/>
        <v>3930.4351851852048</v>
      </c>
      <c r="Q186" s="23">
        <f t="shared" ca="1" si="16"/>
        <v>1.8426362657919526E-9</v>
      </c>
      <c r="R186" s="23">
        <f t="shared" ca="1" si="20"/>
        <v>0</v>
      </c>
    </row>
  </sheetData>
  <sheetProtection algorithmName="SHA-512" hashValue="qLc+2BfuzqCn0pEhzyg0Oo4/fyv2w/RoYB29z28LnD8sraIb9Fb1blTJkZ00aGDUMC2bevici1TJDkJ84+diOw==" saltValue="0xC7XKp1LX0HtKZKG+iqxQ==" spinCount="100000" sheet="1" objects="1" scenarios="1"/>
  <mergeCells count="19">
    <mergeCell ref="L2:R3"/>
    <mergeCell ref="C16:D16"/>
    <mergeCell ref="F2:J2"/>
    <mergeCell ref="F3:J3"/>
    <mergeCell ref="B5:D6"/>
    <mergeCell ref="F5:G6"/>
    <mergeCell ref="I5:J6"/>
    <mergeCell ref="C8:D8"/>
    <mergeCell ref="C11:D11"/>
    <mergeCell ref="C12:D12"/>
    <mergeCell ref="C13:D13"/>
    <mergeCell ref="C14:D14"/>
    <mergeCell ref="C32:D32"/>
    <mergeCell ref="C17:D17"/>
    <mergeCell ref="C18:D18"/>
    <mergeCell ref="I18:J18"/>
    <mergeCell ref="B21:B22"/>
    <mergeCell ref="C22:D22"/>
    <mergeCell ref="C24:D24"/>
  </mergeCells>
  <conditionalFormatting sqref="I18:J18">
    <cfRule type="expression" dxfId="7" priority="3">
      <formula>ROUND(INDIRECT("Калькулятор!Q"&amp;6+C14),1)=0</formula>
    </cfRule>
  </conditionalFormatting>
  <conditionalFormatting sqref="L7:Q186">
    <cfRule type="containsBlanks" dxfId="6" priority="2">
      <formula>LEN(TRIM(L7))=0</formula>
    </cfRule>
  </conditionalFormatting>
  <conditionalFormatting sqref="C11">
    <cfRule type="containsBlanks" dxfId="5" priority="4">
      <formula>LEN(TRIM(C11))=0</formula>
    </cfRule>
  </conditionalFormatting>
  <conditionalFormatting sqref="R7:R186">
    <cfRule type="containsBlanks" dxfId="4" priority="1">
      <formula>LEN(TRIM(R7))=0</formula>
    </cfRule>
  </conditionalFormatting>
  <dataValidations count="2">
    <dataValidation type="decimal" allowBlank="1" showInputMessage="1" showErrorMessage="1" errorTitle="Некоректний аванс" error="Мінімальний аванс: 30%_x000a_" sqref="C10">
      <formula1>C8*30%</formula1>
      <formula2>C8</formula2>
    </dataValidation>
    <dataValidation type="list" allowBlank="1" showInputMessage="1" showErrorMessage="1" sqref="C14:D14">
      <formula1>"12,24,36,48,60,72,84,96,108,120,132,144,156,168,180"</formula1>
    </dataValidation>
  </dataValidations>
  <hyperlinks>
    <hyperlink ref="B19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R186"/>
  <sheetViews>
    <sheetView showGridLines="0" zoomScale="70" zoomScaleNormal="70" workbookViewId="0">
      <selection activeCell="F22" sqref="F22"/>
    </sheetView>
  </sheetViews>
  <sheetFormatPr defaultColWidth="8.85546875" defaultRowHeight="15" x14ac:dyDescent="0.25"/>
  <cols>
    <col min="1" max="1" width="8.85546875" style="5"/>
    <col min="2" max="2" width="43.28515625" style="5" customWidth="1"/>
    <col min="3" max="3" width="17.28515625" style="5" customWidth="1"/>
    <col min="4" max="4" width="18.7109375" style="5" customWidth="1"/>
    <col min="5" max="5" width="3" style="5" customWidth="1"/>
    <col min="6" max="6" width="57.140625" style="5" bestFit="1" customWidth="1"/>
    <col min="7" max="7" width="14" style="5" bestFit="1" customWidth="1"/>
    <col min="8" max="8" width="2.28515625" style="5" customWidth="1"/>
    <col min="9" max="9" width="33.85546875" style="5" bestFit="1" customWidth="1"/>
    <col min="10" max="10" width="16.42578125" style="5" bestFit="1" customWidth="1"/>
    <col min="11" max="11" width="3.7109375" style="5" customWidth="1"/>
    <col min="12" max="12" width="10.7109375" style="5" bestFit="1" customWidth="1"/>
    <col min="13" max="13" width="14.85546875" style="5" bestFit="1" customWidth="1"/>
    <col min="14" max="15" width="28.28515625" style="5" bestFit="1" customWidth="1"/>
    <col min="16" max="16" width="20.85546875" style="5" bestFit="1" customWidth="1"/>
    <col min="17" max="17" width="23.7109375" style="5" bestFit="1" customWidth="1"/>
    <col min="18" max="18" width="13.85546875" style="5" bestFit="1" customWidth="1"/>
    <col min="19" max="19" width="14.42578125" style="5" customWidth="1"/>
    <col min="20" max="20" width="8.85546875" style="5" customWidth="1"/>
    <col min="21" max="16384" width="8.85546875" style="5"/>
  </cols>
  <sheetData>
    <row r="2" spans="2:18" ht="15.6" customHeight="1" x14ac:dyDescent="0.25">
      <c r="E2"/>
      <c r="F2" s="56" t="s">
        <v>4</v>
      </c>
      <c r="G2" s="56"/>
      <c r="H2" s="56"/>
      <c r="I2" s="56"/>
      <c r="J2" s="56"/>
      <c r="L2" s="52" t="s">
        <v>23</v>
      </c>
      <c r="M2" s="52"/>
      <c r="N2" s="52"/>
      <c r="O2" s="52"/>
      <c r="P2" s="52"/>
      <c r="Q2" s="52"/>
      <c r="R2" s="52"/>
    </row>
    <row r="3" spans="2:18" ht="15.75" x14ac:dyDescent="0.25">
      <c r="E3"/>
      <c r="F3" s="57">
        <f ca="1">TODAY()</f>
        <v>44277</v>
      </c>
      <c r="G3" s="57"/>
      <c r="H3" s="57"/>
      <c r="I3" s="57"/>
      <c r="J3" s="57"/>
      <c r="L3" s="53"/>
      <c r="M3" s="53"/>
      <c r="N3" s="53"/>
      <c r="O3" s="53"/>
      <c r="P3" s="53"/>
      <c r="Q3" s="53"/>
      <c r="R3" s="53"/>
    </row>
    <row r="4" spans="2:18" ht="15.75" thickBot="1" x14ac:dyDescent="0.3">
      <c r="L4" s="21"/>
      <c r="M4" s="32"/>
      <c r="N4" s="33"/>
    </row>
    <row r="5" spans="2:18" ht="15.75" customHeight="1" thickBot="1" x14ac:dyDescent="0.3">
      <c r="B5" s="58" t="s">
        <v>25</v>
      </c>
      <c r="C5" s="58"/>
      <c r="D5" s="58"/>
      <c r="F5" s="58" t="s">
        <v>11</v>
      </c>
      <c r="G5" s="58"/>
      <c r="I5" s="60" t="s">
        <v>26</v>
      </c>
      <c r="J5" s="60"/>
      <c r="K5" s="6"/>
      <c r="L5" s="17" t="s">
        <v>18</v>
      </c>
      <c r="M5" s="17" t="s">
        <v>19</v>
      </c>
      <c r="N5" s="17" t="s">
        <v>20</v>
      </c>
      <c r="O5" s="17" t="s">
        <v>31</v>
      </c>
      <c r="P5" s="18" t="s">
        <v>21</v>
      </c>
      <c r="Q5" s="17" t="s">
        <v>22</v>
      </c>
      <c r="R5" s="17" t="s">
        <v>35</v>
      </c>
    </row>
    <row r="6" spans="2:18" ht="15.75" customHeight="1" x14ac:dyDescent="0.25">
      <c r="B6" s="59"/>
      <c r="C6" s="59"/>
      <c r="D6" s="59"/>
      <c r="F6" s="59"/>
      <c r="G6" s="59"/>
      <c r="I6" s="61"/>
      <c r="J6" s="61"/>
      <c r="K6" s="6"/>
      <c r="L6" s="1">
        <v>0</v>
      </c>
      <c r="M6" s="2">
        <f ca="1">TODAY()</f>
        <v>44277</v>
      </c>
      <c r="N6" s="15">
        <f ca="1">SUM(N7:N366)</f>
        <v>699999.99999999814</v>
      </c>
      <c r="O6" s="15">
        <f ca="1">SUM(O7:O366)</f>
        <v>369541.66666666785</v>
      </c>
      <c r="P6" s="16">
        <f>-C12+(C8-C10)*C18+G8+G10+G12+G14+G16</f>
        <v>-672700</v>
      </c>
      <c r="Q6" s="16">
        <f>C12</f>
        <v>700000</v>
      </c>
      <c r="R6" s="16">
        <f ca="1">SUM(R7:R366)+G8</f>
        <v>30000</v>
      </c>
    </row>
    <row r="7" spans="2:18" ht="15" customHeight="1" x14ac:dyDescent="0.25">
      <c r="I7" s="7"/>
      <c r="J7" s="8"/>
      <c r="K7" s="25">
        <v>1</v>
      </c>
      <c r="L7" s="3">
        <f t="shared" ref="L7:L38" si="0">IF(K7&gt;$C$14,"",K7)</f>
        <v>1</v>
      </c>
      <c r="M7" s="22">
        <f t="shared" ref="M7:M38" ca="1" si="1">IF(L7&lt;=$C$14,EDATE($M$6,L7),"")</f>
        <v>44308</v>
      </c>
      <c r="N7" s="13">
        <f ca="1">IF(M7="","",$C$12/$C$14)</f>
        <v>3888.8888888888887</v>
      </c>
      <c r="O7" s="13">
        <f>IF(L7&lt;=$C$14,Q6*$C$16/12,"")</f>
        <v>4083.3333333333339</v>
      </c>
      <c r="P7" s="14">
        <f ca="1">IF(M7="","",N7+O7+R7)</f>
        <v>7972.2222222222226</v>
      </c>
      <c r="Q7" s="23">
        <f t="shared" ref="Q7:Q38" ca="1" si="2">IF(M7="","",Q6-N7)</f>
        <v>696111.11111111112</v>
      </c>
      <c r="R7" s="23">
        <f ca="1">IF(M7="","",IF(OR(L7=13,L7=25,L7=37,L7=49,L7=61,L7=73,L7=85,L7=97,L7=109,L7=121,L7=133,L7=145,L7=157,L7=169),0.2%*$C$8,0))</f>
        <v>0</v>
      </c>
    </row>
    <row r="8" spans="2:18" ht="15.75" x14ac:dyDescent="0.25">
      <c r="B8" s="4" t="s">
        <v>8</v>
      </c>
      <c r="C8" s="62">
        <v>1000000</v>
      </c>
      <c r="D8" s="63"/>
      <c r="F8" s="4" t="s">
        <v>12</v>
      </c>
      <c r="G8" s="39">
        <f>0.2%*C8</f>
        <v>2000</v>
      </c>
      <c r="I8" s="20" t="s">
        <v>24</v>
      </c>
      <c r="J8" s="40">
        <f ca="1">P7</f>
        <v>7972.2222222222226</v>
      </c>
      <c r="K8" s="26">
        <v>2</v>
      </c>
      <c r="L8" s="3">
        <f t="shared" si="0"/>
        <v>2</v>
      </c>
      <c r="M8" s="22">
        <f t="shared" ca="1" si="1"/>
        <v>44338</v>
      </c>
      <c r="N8" s="13">
        <f t="shared" ref="N8:N71" ca="1" si="3">IF(M8="","",$C$12/$C$14)</f>
        <v>3888.8888888888887</v>
      </c>
      <c r="O8" s="13">
        <f t="shared" ref="O8:O71" ca="1" si="4">IF(L8&lt;=$C$14,Q7*$C$16/12,"")</f>
        <v>4060.6481481481483</v>
      </c>
      <c r="P8" s="14">
        <f t="shared" ref="P8:P71" ca="1" si="5">IF(M8="","",N8+O8+R8)</f>
        <v>7949.5370370370365</v>
      </c>
      <c r="Q8" s="23">
        <f t="shared" ca="1" si="2"/>
        <v>692222.22222222225</v>
      </c>
      <c r="R8" s="23">
        <f t="shared" ref="R8:R71" ca="1" si="6">IF(M8="","",IF(OR(L8=13,L8=25,L8=37,L8=49,L8=61,L8=73,L8=85,L8=97,L8=109,L8=121,L8=133,L8=145,L8=157,L8=169),0.2%*$C$8,0))</f>
        <v>0</v>
      </c>
    </row>
    <row r="9" spans="2:18" ht="15.75" x14ac:dyDescent="0.25">
      <c r="B9" s="7"/>
      <c r="C9" s="8"/>
      <c r="D9" s="8"/>
      <c r="I9" s="7"/>
      <c r="J9" s="8"/>
      <c r="K9" s="25">
        <v>3</v>
      </c>
      <c r="L9" s="3">
        <f t="shared" si="0"/>
        <v>3</v>
      </c>
      <c r="M9" s="22">
        <f t="shared" ca="1" si="1"/>
        <v>44369</v>
      </c>
      <c r="N9" s="13">
        <f t="shared" ca="1" si="3"/>
        <v>3888.8888888888887</v>
      </c>
      <c r="O9" s="13">
        <f t="shared" ca="1" si="4"/>
        <v>4037.9629629629635</v>
      </c>
      <c r="P9" s="14">
        <f t="shared" ca="1" si="5"/>
        <v>7926.8518518518522</v>
      </c>
      <c r="Q9" s="23">
        <f t="shared" ca="1" si="2"/>
        <v>688333.33333333337</v>
      </c>
      <c r="R9" s="23">
        <f t="shared" ca="1" si="6"/>
        <v>0</v>
      </c>
    </row>
    <row r="10" spans="2:18" ht="15.75" x14ac:dyDescent="0.25">
      <c r="B10" s="4" t="s">
        <v>29</v>
      </c>
      <c r="C10" s="38">
        <v>300000</v>
      </c>
      <c r="D10" s="12">
        <f>C10/C8</f>
        <v>0.3</v>
      </c>
      <c r="F10" s="4" t="s">
        <v>13</v>
      </c>
      <c r="G10" s="39">
        <f>0%*C12</f>
        <v>0</v>
      </c>
      <c r="I10" s="20" t="s">
        <v>5</v>
      </c>
      <c r="J10" s="40">
        <f ca="1">O6+C18*(C8-C10)+G8+R6+G10+G12+G14+G16</f>
        <v>426841.66666666785</v>
      </c>
      <c r="K10" s="25">
        <v>4</v>
      </c>
      <c r="L10" s="3">
        <f t="shared" si="0"/>
        <v>4</v>
      </c>
      <c r="M10" s="22">
        <f t="shared" ca="1" si="1"/>
        <v>44399</v>
      </c>
      <c r="N10" s="13">
        <f t="shared" ca="1" si="3"/>
        <v>3888.8888888888887</v>
      </c>
      <c r="O10" s="13">
        <f t="shared" ca="1" si="4"/>
        <v>4015.2777777777787</v>
      </c>
      <c r="P10" s="14">
        <f t="shared" ca="1" si="5"/>
        <v>7904.1666666666679</v>
      </c>
      <c r="Q10" s="23">
        <f t="shared" ca="1" si="2"/>
        <v>684444.4444444445</v>
      </c>
      <c r="R10" s="23">
        <f t="shared" ca="1" si="6"/>
        <v>0</v>
      </c>
    </row>
    <row r="11" spans="2:18" ht="15.75" x14ac:dyDescent="0.25">
      <c r="B11" s="34" t="str">
        <f>IF(C11="","","Помилка:")</f>
        <v/>
      </c>
      <c r="C11" s="64" t="str">
        <f>IF(AND((C8-C10)&gt;=300000,D10&lt;30%),"Некоректний мінімальний аванс","")</f>
        <v/>
      </c>
      <c r="D11" s="64"/>
      <c r="I11" s="7"/>
      <c r="J11" s="8"/>
      <c r="K11" s="25">
        <v>5</v>
      </c>
      <c r="L11" s="3">
        <f t="shared" si="0"/>
        <v>5</v>
      </c>
      <c r="M11" s="22">
        <f t="shared" ca="1" si="1"/>
        <v>44430</v>
      </c>
      <c r="N11" s="13">
        <f t="shared" ca="1" si="3"/>
        <v>3888.8888888888887</v>
      </c>
      <c r="O11" s="13">
        <f t="shared" ca="1" si="4"/>
        <v>3992.5925925925931</v>
      </c>
      <c r="P11" s="14">
        <f t="shared" ca="1" si="5"/>
        <v>7881.4814814814818</v>
      </c>
      <c r="Q11" s="23">
        <f t="shared" ca="1" si="2"/>
        <v>680555.55555555562</v>
      </c>
      <c r="R11" s="23">
        <f t="shared" ca="1" si="6"/>
        <v>0</v>
      </c>
    </row>
    <row r="12" spans="2:18" ht="15.75" x14ac:dyDescent="0.25">
      <c r="B12" s="4" t="s">
        <v>1</v>
      </c>
      <c r="C12" s="50">
        <f>C8-C10+IF(D18="В кредит",C18*(C8-C10),0)</f>
        <v>700000</v>
      </c>
      <c r="D12" s="50"/>
      <c r="F12" s="4" t="s">
        <v>14</v>
      </c>
      <c r="G12" s="39">
        <v>1800</v>
      </c>
      <c r="I12" s="20" t="s">
        <v>6</v>
      </c>
      <c r="J12" s="40">
        <f ca="1">C12+G8+R6+G10+G12+G14+G16+O6+IF(D18="В кредит",0,C18*(C8-C10))</f>
        <v>1126841.6666666679</v>
      </c>
      <c r="K12" s="27">
        <v>6</v>
      </c>
      <c r="L12" s="3">
        <f t="shared" si="0"/>
        <v>6</v>
      </c>
      <c r="M12" s="22">
        <f t="shared" ca="1" si="1"/>
        <v>44461</v>
      </c>
      <c r="N12" s="13">
        <f t="shared" ca="1" si="3"/>
        <v>3888.8888888888887</v>
      </c>
      <c r="O12" s="13">
        <f t="shared" ca="1" si="4"/>
        <v>3969.9074074074083</v>
      </c>
      <c r="P12" s="14">
        <f t="shared" ca="1" si="5"/>
        <v>7858.7962962962974</v>
      </c>
      <c r="Q12" s="23">
        <f t="shared" ca="1" si="2"/>
        <v>676666.66666666674</v>
      </c>
      <c r="R12" s="23">
        <f t="shared" ca="1" si="6"/>
        <v>0</v>
      </c>
    </row>
    <row r="13" spans="2:18" ht="15.75" x14ac:dyDescent="0.25">
      <c r="B13" s="34" t="str">
        <f>IF(C13="","","Помилка:")</f>
        <v/>
      </c>
      <c r="C13" s="64" t="str">
        <f>IF(OR(C12&lt;300000,C12&gt;2000000),"Сума кредиту від 300 000 до 2 000 000 грн","")</f>
        <v/>
      </c>
      <c r="D13" s="64"/>
      <c r="I13" s="7"/>
      <c r="J13" s="8"/>
      <c r="K13" s="25">
        <v>7</v>
      </c>
      <c r="L13" s="3">
        <f t="shared" si="0"/>
        <v>7</v>
      </c>
      <c r="M13" s="22">
        <f t="shared" ca="1" si="1"/>
        <v>44491</v>
      </c>
      <c r="N13" s="13">
        <f t="shared" ca="1" si="3"/>
        <v>3888.8888888888887</v>
      </c>
      <c r="O13" s="13">
        <f t="shared" ca="1" si="4"/>
        <v>3947.2222222222231</v>
      </c>
      <c r="P13" s="14">
        <f t="shared" ca="1" si="5"/>
        <v>7836.1111111111113</v>
      </c>
      <c r="Q13" s="23">
        <f t="shared" ca="1" si="2"/>
        <v>672777.77777777787</v>
      </c>
      <c r="R13" s="23">
        <f t="shared" ca="1" si="6"/>
        <v>0</v>
      </c>
    </row>
    <row r="14" spans="2:18" ht="15.75" x14ac:dyDescent="0.25">
      <c r="B14" s="4" t="s">
        <v>2</v>
      </c>
      <c r="C14" s="65">
        <v>180</v>
      </c>
      <c r="D14" s="66"/>
      <c r="F14" s="4" t="s">
        <v>15</v>
      </c>
      <c r="G14" s="39">
        <v>10000</v>
      </c>
      <c r="I14" s="20" t="s">
        <v>3</v>
      </c>
      <c r="J14" s="19">
        <f ca="1">XIRR(P6:OFFSET(P6,C14,0),M6:OFFSET(M6,C14,0))</f>
        <v>8.4935453534126279E-2</v>
      </c>
      <c r="K14" s="27">
        <v>8</v>
      </c>
      <c r="L14" s="3">
        <f t="shared" si="0"/>
        <v>8</v>
      </c>
      <c r="M14" s="22">
        <f t="shared" ca="1" si="1"/>
        <v>44522</v>
      </c>
      <c r="N14" s="13">
        <f t="shared" ca="1" si="3"/>
        <v>3888.8888888888887</v>
      </c>
      <c r="O14" s="13">
        <f t="shared" ca="1" si="4"/>
        <v>3924.5370370370379</v>
      </c>
      <c r="P14" s="14">
        <f t="shared" ca="1" si="5"/>
        <v>7813.425925925927</v>
      </c>
      <c r="Q14" s="23">
        <f t="shared" ca="1" si="2"/>
        <v>668888.88888888899</v>
      </c>
      <c r="R14" s="23">
        <f t="shared" ca="1" si="6"/>
        <v>0</v>
      </c>
    </row>
    <row r="15" spans="2:18" ht="15.75" x14ac:dyDescent="0.25">
      <c r="B15" s="7"/>
      <c r="C15" s="8"/>
      <c r="D15" s="8"/>
      <c r="K15" s="25">
        <v>9</v>
      </c>
      <c r="L15" s="3">
        <f t="shared" si="0"/>
        <v>9</v>
      </c>
      <c r="M15" s="22">
        <f t="shared" ca="1" si="1"/>
        <v>44552</v>
      </c>
      <c r="N15" s="13">
        <f t="shared" ca="1" si="3"/>
        <v>3888.8888888888887</v>
      </c>
      <c r="O15" s="13">
        <f t="shared" ca="1" si="4"/>
        <v>3901.8518518518526</v>
      </c>
      <c r="P15" s="14">
        <f t="shared" ca="1" si="5"/>
        <v>7790.7407407407409</v>
      </c>
      <c r="Q15" s="23">
        <f t="shared" ca="1" si="2"/>
        <v>665000.00000000012</v>
      </c>
      <c r="R15" s="23">
        <f t="shared" ca="1" si="6"/>
        <v>0</v>
      </c>
    </row>
    <row r="16" spans="2:18" ht="15" customHeight="1" x14ac:dyDescent="0.25">
      <c r="B16" s="10" t="s">
        <v>34</v>
      </c>
      <c r="C16" s="54">
        <v>7.0000000000000007E-2</v>
      </c>
      <c r="D16" s="55"/>
      <c r="F16" s="4" t="s">
        <v>16</v>
      </c>
      <c r="G16" s="39">
        <f>1%*C8</f>
        <v>10000</v>
      </c>
      <c r="K16" s="27">
        <v>10</v>
      </c>
      <c r="L16" s="3">
        <f t="shared" si="0"/>
        <v>10</v>
      </c>
      <c r="M16" s="22">
        <f t="shared" ca="1" si="1"/>
        <v>44583</v>
      </c>
      <c r="N16" s="13">
        <f t="shared" ca="1" si="3"/>
        <v>3888.8888888888887</v>
      </c>
      <c r="O16" s="13">
        <f t="shared" ca="1" si="4"/>
        <v>3879.1666666666679</v>
      </c>
      <c r="P16" s="14">
        <f t="shared" ca="1" si="5"/>
        <v>7768.0555555555566</v>
      </c>
      <c r="Q16" s="23">
        <f t="shared" ca="1" si="2"/>
        <v>661111.11111111124</v>
      </c>
      <c r="R16" s="23">
        <f t="shared" ca="1" si="6"/>
        <v>0</v>
      </c>
    </row>
    <row r="17" spans="2:18" ht="15.75" x14ac:dyDescent="0.25">
      <c r="K17" s="25">
        <v>11</v>
      </c>
      <c r="L17" s="3">
        <f t="shared" si="0"/>
        <v>11</v>
      </c>
      <c r="M17" s="22">
        <f t="shared" ca="1" si="1"/>
        <v>44614</v>
      </c>
      <c r="N17" s="13">
        <f t="shared" ca="1" si="3"/>
        <v>3888.8888888888887</v>
      </c>
      <c r="O17" s="13">
        <f t="shared" ca="1" si="4"/>
        <v>3856.4814814814822</v>
      </c>
      <c r="P17" s="14">
        <f t="shared" ca="1" si="5"/>
        <v>7745.3703703703704</v>
      </c>
      <c r="Q17" s="23">
        <f t="shared" ca="1" si="2"/>
        <v>657222.22222222236</v>
      </c>
      <c r="R17" s="23">
        <f t="shared" ca="1" si="6"/>
        <v>0</v>
      </c>
    </row>
    <row r="18" spans="2:18" ht="15" customHeight="1" x14ac:dyDescent="0.25">
      <c r="B18" s="48" t="s">
        <v>0</v>
      </c>
      <c r="C18" s="41">
        <v>5.0000000000000001E-3</v>
      </c>
      <c r="D18" s="37" t="s">
        <v>17</v>
      </c>
      <c r="F18"/>
      <c r="G18"/>
      <c r="I18" s="47"/>
      <c r="J18" s="47"/>
      <c r="K18" s="25">
        <v>12</v>
      </c>
      <c r="L18" s="3">
        <f t="shared" si="0"/>
        <v>12</v>
      </c>
      <c r="M18" s="22">
        <f t="shared" ca="1" si="1"/>
        <v>44642</v>
      </c>
      <c r="N18" s="13">
        <f t="shared" ca="1" si="3"/>
        <v>3888.8888888888887</v>
      </c>
      <c r="O18" s="13">
        <f t="shared" ca="1" si="4"/>
        <v>3833.7962962962974</v>
      </c>
      <c r="P18" s="14">
        <f t="shared" ca="1" si="5"/>
        <v>7722.6851851851861</v>
      </c>
      <c r="Q18" s="23">
        <f t="shared" ca="1" si="2"/>
        <v>653333.33333333349</v>
      </c>
      <c r="R18" s="23">
        <f t="shared" ca="1" si="6"/>
        <v>0</v>
      </c>
    </row>
    <row r="19" spans="2:18" ht="15.75" x14ac:dyDescent="0.25">
      <c r="B19" s="49"/>
      <c r="C19" s="50">
        <f>C18*(C8-C10)</f>
        <v>3500</v>
      </c>
      <c r="D19" s="50"/>
      <c r="K19" s="25">
        <v>13</v>
      </c>
      <c r="L19" s="3">
        <f t="shared" si="0"/>
        <v>13</v>
      </c>
      <c r="M19" s="22">
        <f t="shared" ca="1" si="1"/>
        <v>44673</v>
      </c>
      <c r="N19" s="13">
        <f t="shared" ca="1" si="3"/>
        <v>3888.8888888888887</v>
      </c>
      <c r="O19" s="13">
        <f t="shared" ca="1" si="4"/>
        <v>3811.1111111111127</v>
      </c>
      <c r="P19" s="14">
        <f t="shared" ca="1" si="5"/>
        <v>9700.0000000000018</v>
      </c>
      <c r="Q19" s="23">
        <f t="shared" ca="1" si="2"/>
        <v>649444.44444444461</v>
      </c>
      <c r="R19" s="23">
        <f t="shared" ca="1" si="6"/>
        <v>2000</v>
      </c>
    </row>
    <row r="20" spans="2:18" ht="15.75" x14ac:dyDescent="0.25">
      <c r="K20" s="25">
        <v>14</v>
      </c>
      <c r="L20" s="3">
        <f t="shared" si="0"/>
        <v>14</v>
      </c>
      <c r="M20" s="22">
        <f t="shared" ca="1" si="1"/>
        <v>44703</v>
      </c>
      <c r="N20" s="13">
        <f t="shared" ca="1" si="3"/>
        <v>3888.8888888888887</v>
      </c>
      <c r="O20" s="13">
        <f t="shared" ca="1" si="4"/>
        <v>3788.425925925927</v>
      </c>
      <c r="P20" s="14">
        <f t="shared" ca="1" si="5"/>
        <v>7677.3148148148157</v>
      </c>
      <c r="Q20" s="23">
        <f t="shared" ca="1" si="2"/>
        <v>645555.55555555574</v>
      </c>
      <c r="R20" s="23">
        <f t="shared" ca="1" si="6"/>
        <v>0</v>
      </c>
    </row>
    <row r="21" spans="2:18" ht="15.75" x14ac:dyDescent="0.25">
      <c r="B21" s="4" t="s">
        <v>33</v>
      </c>
      <c r="C21" s="51" t="s">
        <v>32</v>
      </c>
      <c r="D21" s="51"/>
      <c r="E21"/>
      <c r="F21"/>
      <c r="K21" s="25">
        <v>15</v>
      </c>
      <c r="L21" s="3">
        <f t="shared" si="0"/>
        <v>15</v>
      </c>
      <c r="M21" s="22">
        <f t="shared" ca="1" si="1"/>
        <v>44734</v>
      </c>
      <c r="N21" s="13">
        <f t="shared" ca="1" si="3"/>
        <v>3888.8888888888887</v>
      </c>
      <c r="O21" s="13">
        <f t="shared" ca="1" si="4"/>
        <v>3765.7407407407422</v>
      </c>
      <c r="P21" s="14">
        <f t="shared" ca="1" si="5"/>
        <v>7654.6296296296314</v>
      </c>
      <c r="Q21" s="23">
        <f t="shared" ca="1" si="2"/>
        <v>641666.66666666686</v>
      </c>
      <c r="R21" s="23">
        <f t="shared" ca="1" si="6"/>
        <v>0</v>
      </c>
    </row>
    <row r="22" spans="2:18" ht="15.75" x14ac:dyDescent="0.25">
      <c r="E22"/>
      <c r="F22"/>
      <c r="K22" s="25">
        <v>16</v>
      </c>
      <c r="L22" s="3">
        <f t="shared" si="0"/>
        <v>16</v>
      </c>
      <c r="M22" s="22">
        <f t="shared" ca="1" si="1"/>
        <v>44764</v>
      </c>
      <c r="N22" s="13">
        <f t="shared" ca="1" si="3"/>
        <v>3888.8888888888887</v>
      </c>
      <c r="O22" s="13">
        <f t="shared" ca="1" si="4"/>
        <v>3743.055555555557</v>
      </c>
      <c r="P22" s="14">
        <f t="shared" ca="1" si="5"/>
        <v>7631.9444444444453</v>
      </c>
      <c r="Q22" s="23">
        <f t="shared" ca="1" si="2"/>
        <v>637777.77777777798</v>
      </c>
      <c r="R22" s="23">
        <f t="shared" ca="1" si="6"/>
        <v>0</v>
      </c>
    </row>
    <row r="23" spans="2:18" ht="15.75" x14ac:dyDescent="0.25">
      <c r="B23" s="9" t="s">
        <v>28</v>
      </c>
      <c r="D23" s="29"/>
      <c r="K23" s="25">
        <v>17</v>
      </c>
      <c r="L23" s="3">
        <f t="shared" si="0"/>
        <v>17</v>
      </c>
      <c r="M23" s="22">
        <f t="shared" ca="1" si="1"/>
        <v>44795</v>
      </c>
      <c r="N23" s="13">
        <f t="shared" ca="1" si="3"/>
        <v>3888.8888888888887</v>
      </c>
      <c r="O23" s="13">
        <f t="shared" ca="1" si="4"/>
        <v>3720.3703703703718</v>
      </c>
      <c r="P23" s="14">
        <f t="shared" ca="1" si="5"/>
        <v>7609.2592592592609</v>
      </c>
      <c r="Q23" s="23">
        <f t="shared" ca="1" si="2"/>
        <v>633888.88888888911</v>
      </c>
      <c r="R23" s="23">
        <f t="shared" ca="1" si="6"/>
        <v>0</v>
      </c>
    </row>
    <row r="24" spans="2:18" ht="15.75" x14ac:dyDescent="0.25">
      <c r="B24" s="9" t="s">
        <v>27</v>
      </c>
      <c r="I24" s="24"/>
      <c r="K24" s="25">
        <v>18</v>
      </c>
      <c r="L24" s="3">
        <f t="shared" si="0"/>
        <v>18</v>
      </c>
      <c r="M24" s="22">
        <f t="shared" ca="1" si="1"/>
        <v>44826</v>
      </c>
      <c r="N24" s="13">
        <f t="shared" ca="1" si="3"/>
        <v>3888.8888888888887</v>
      </c>
      <c r="O24" s="13">
        <f t="shared" ca="1" si="4"/>
        <v>3697.6851851851866</v>
      </c>
      <c r="P24" s="14">
        <f t="shared" ca="1" si="5"/>
        <v>7586.5740740740748</v>
      </c>
      <c r="Q24" s="23">
        <f t="shared" ca="1" si="2"/>
        <v>630000.00000000023</v>
      </c>
      <c r="R24" s="23">
        <f t="shared" ca="1" si="6"/>
        <v>0</v>
      </c>
    </row>
    <row r="25" spans="2:18" ht="15.75" x14ac:dyDescent="0.25">
      <c r="B25" s="31"/>
      <c r="E25" s="8"/>
      <c r="K25" s="25">
        <v>19</v>
      </c>
      <c r="L25" s="3">
        <f t="shared" si="0"/>
        <v>19</v>
      </c>
      <c r="M25" s="22">
        <f t="shared" ca="1" si="1"/>
        <v>44856</v>
      </c>
      <c r="N25" s="13">
        <f t="shared" ca="1" si="3"/>
        <v>3888.8888888888887</v>
      </c>
      <c r="O25" s="13">
        <f t="shared" ca="1" si="4"/>
        <v>3675.0000000000018</v>
      </c>
      <c r="P25" s="14">
        <f t="shared" ca="1" si="5"/>
        <v>7563.8888888888905</v>
      </c>
      <c r="Q25" s="23">
        <f t="shared" ca="1" si="2"/>
        <v>626111.11111111136</v>
      </c>
      <c r="R25" s="23">
        <f t="shared" ca="1" si="6"/>
        <v>0</v>
      </c>
    </row>
    <row r="26" spans="2:18" ht="15.75" x14ac:dyDescent="0.25">
      <c r="B26" s="30"/>
      <c r="K26" s="25">
        <v>20</v>
      </c>
      <c r="L26" s="3">
        <f t="shared" si="0"/>
        <v>20</v>
      </c>
      <c r="M26" s="22">
        <f t="shared" ca="1" si="1"/>
        <v>44887</v>
      </c>
      <c r="N26" s="13">
        <f t="shared" ca="1" si="3"/>
        <v>3888.8888888888887</v>
      </c>
      <c r="O26" s="13">
        <f t="shared" ca="1" si="4"/>
        <v>3652.3148148148161</v>
      </c>
      <c r="P26" s="14">
        <f t="shared" ca="1" si="5"/>
        <v>7541.2037037037044</v>
      </c>
      <c r="Q26" s="23">
        <f t="shared" ca="1" si="2"/>
        <v>622222.22222222248</v>
      </c>
      <c r="R26" s="23">
        <f t="shared" ca="1" si="6"/>
        <v>0</v>
      </c>
    </row>
    <row r="27" spans="2:18" ht="15.75" x14ac:dyDescent="0.25">
      <c r="K27" s="25">
        <v>21</v>
      </c>
      <c r="L27" s="3">
        <f t="shared" si="0"/>
        <v>21</v>
      </c>
      <c r="M27" s="22">
        <f t="shared" ca="1" si="1"/>
        <v>44917</v>
      </c>
      <c r="N27" s="13">
        <f t="shared" ca="1" si="3"/>
        <v>3888.8888888888887</v>
      </c>
      <c r="O27" s="13">
        <f t="shared" ca="1" si="4"/>
        <v>3629.6296296296314</v>
      </c>
      <c r="P27" s="14">
        <f t="shared" ca="1" si="5"/>
        <v>7518.5185185185201</v>
      </c>
      <c r="Q27" s="23">
        <f t="shared" ca="1" si="2"/>
        <v>618333.3333333336</v>
      </c>
      <c r="R27" s="23">
        <f t="shared" ca="1" si="6"/>
        <v>0</v>
      </c>
    </row>
    <row r="28" spans="2:18" ht="15.75" x14ac:dyDescent="0.25">
      <c r="K28" s="25">
        <v>22</v>
      </c>
      <c r="L28" s="3">
        <f t="shared" si="0"/>
        <v>22</v>
      </c>
      <c r="M28" s="22">
        <f t="shared" ca="1" si="1"/>
        <v>44948</v>
      </c>
      <c r="N28" s="13">
        <f t="shared" ca="1" si="3"/>
        <v>3888.8888888888887</v>
      </c>
      <c r="O28" s="13">
        <f t="shared" ca="1" si="4"/>
        <v>3606.9444444444466</v>
      </c>
      <c r="P28" s="14">
        <f t="shared" ca="1" si="5"/>
        <v>7495.8333333333358</v>
      </c>
      <c r="Q28" s="23">
        <f t="shared" ca="1" si="2"/>
        <v>614444.44444444473</v>
      </c>
      <c r="R28" s="23">
        <f t="shared" ca="1" si="6"/>
        <v>0</v>
      </c>
    </row>
    <row r="29" spans="2:18" ht="15.75" x14ac:dyDescent="0.25">
      <c r="B29" s="35" t="s">
        <v>7</v>
      </c>
      <c r="C29" s="42">
        <f>IF(C14&gt;36,36,C14)</f>
        <v>36</v>
      </c>
      <c r="D29" s="42"/>
      <c r="K29" s="25">
        <v>23</v>
      </c>
      <c r="L29" s="3">
        <f t="shared" si="0"/>
        <v>23</v>
      </c>
      <c r="M29" s="22">
        <f t="shared" ca="1" si="1"/>
        <v>44979</v>
      </c>
      <c r="N29" s="13">
        <f t="shared" ca="1" si="3"/>
        <v>3888.8888888888887</v>
      </c>
      <c r="O29" s="13">
        <f t="shared" ca="1" si="4"/>
        <v>3584.2592592592614</v>
      </c>
      <c r="P29" s="14">
        <f t="shared" ca="1" si="5"/>
        <v>7473.1481481481496</v>
      </c>
      <c r="Q29" s="23">
        <f t="shared" ca="1" si="2"/>
        <v>610555.55555555585</v>
      </c>
      <c r="R29" s="23">
        <f t="shared" ca="1" si="6"/>
        <v>0</v>
      </c>
    </row>
    <row r="30" spans="2:18" ht="15.75" x14ac:dyDescent="0.25">
      <c r="K30" s="25">
        <v>24</v>
      </c>
      <c r="L30" s="3">
        <f t="shared" si="0"/>
        <v>24</v>
      </c>
      <c r="M30" s="22">
        <f t="shared" ca="1" si="1"/>
        <v>45007</v>
      </c>
      <c r="N30" s="13">
        <f t="shared" ca="1" si="3"/>
        <v>3888.8888888888887</v>
      </c>
      <c r="O30" s="13">
        <f t="shared" ca="1" si="4"/>
        <v>3561.5740740740762</v>
      </c>
      <c r="P30" s="14">
        <f t="shared" ca="1" si="5"/>
        <v>7450.4629629629653</v>
      </c>
      <c r="Q30" s="23">
        <f t="shared" ca="1" si="2"/>
        <v>606666.66666666698</v>
      </c>
      <c r="R30" s="23">
        <f t="shared" ca="1" si="6"/>
        <v>0</v>
      </c>
    </row>
    <row r="31" spans="2:18" ht="15.75" x14ac:dyDescent="0.25">
      <c r="K31" s="25">
        <v>25</v>
      </c>
      <c r="L31" s="3">
        <f t="shared" si="0"/>
        <v>25</v>
      </c>
      <c r="M31" s="22">
        <f t="shared" ca="1" si="1"/>
        <v>45038</v>
      </c>
      <c r="N31" s="13">
        <f t="shared" ca="1" si="3"/>
        <v>3888.8888888888887</v>
      </c>
      <c r="O31" s="13">
        <f t="shared" ca="1" si="4"/>
        <v>3538.888888888891</v>
      </c>
      <c r="P31" s="14">
        <f t="shared" ca="1" si="5"/>
        <v>9427.7777777777792</v>
      </c>
      <c r="Q31" s="23">
        <f t="shared" ca="1" si="2"/>
        <v>602777.7777777781</v>
      </c>
      <c r="R31" s="23">
        <f t="shared" ca="1" si="6"/>
        <v>2000</v>
      </c>
    </row>
    <row r="32" spans="2:18" ht="15.75" x14ac:dyDescent="0.25">
      <c r="K32" s="28">
        <v>26</v>
      </c>
      <c r="L32" s="3">
        <f t="shared" si="0"/>
        <v>26</v>
      </c>
      <c r="M32" s="22">
        <f t="shared" ca="1" si="1"/>
        <v>45068</v>
      </c>
      <c r="N32" s="13">
        <f t="shared" ca="1" si="3"/>
        <v>3888.8888888888887</v>
      </c>
      <c r="O32" s="13">
        <f t="shared" ca="1" si="4"/>
        <v>3516.2037037037062</v>
      </c>
      <c r="P32" s="14">
        <f t="shared" ca="1" si="5"/>
        <v>7405.0925925925949</v>
      </c>
      <c r="Q32" s="23">
        <f t="shared" ca="1" si="2"/>
        <v>598888.88888888923</v>
      </c>
      <c r="R32" s="23">
        <f t="shared" ca="1" si="6"/>
        <v>0</v>
      </c>
    </row>
    <row r="33" spans="11:18" ht="15.75" x14ac:dyDescent="0.25">
      <c r="K33" s="28">
        <v>27</v>
      </c>
      <c r="L33" s="3">
        <f t="shared" si="0"/>
        <v>27</v>
      </c>
      <c r="M33" s="22">
        <f t="shared" ca="1" si="1"/>
        <v>45099</v>
      </c>
      <c r="N33" s="13">
        <f t="shared" ca="1" si="3"/>
        <v>3888.8888888888887</v>
      </c>
      <c r="O33" s="13">
        <f t="shared" ca="1" si="4"/>
        <v>3493.5185185185205</v>
      </c>
      <c r="P33" s="14">
        <f t="shared" ca="1" si="5"/>
        <v>7382.4074074074088</v>
      </c>
      <c r="Q33" s="23">
        <f t="shared" ca="1" si="2"/>
        <v>595000.00000000035</v>
      </c>
      <c r="R33" s="23">
        <f t="shared" ca="1" si="6"/>
        <v>0</v>
      </c>
    </row>
    <row r="34" spans="11:18" ht="15.75" x14ac:dyDescent="0.25">
      <c r="K34" s="28">
        <v>28</v>
      </c>
      <c r="L34" s="3">
        <f t="shared" si="0"/>
        <v>28</v>
      </c>
      <c r="M34" s="22">
        <f t="shared" ca="1" si="1"/>
        <v>45129</v>
      </c>
      <c r="N34" s="13">
        <f t="shared" ca="1" si="3"/>
        <v>3888.8888888888887</v>
      </c>
      <c r="O34" s="13">
        <f t="shared" ca="1" si="4"/>
        <v>3470.8333333333358</v>
      </c>
      <c r="P34" s="14">
        <f t="shared" ca="1" si="5"/>
        <v>7359.7222222222244</v>
      </c>
      <c r="Q34" s="23">
        <f t="shared" ca="1" si="2"/>
        <v>591111.11111111147</v>
      </c>
      <c r="R34" s="23">
        <f t="shared" ca="1" si="6"/>
        <v>0</v>
      </c>
    </row>
    <row r="35" spans="11:18" ht="15.75" x14ac:dyDescent="0.25">
      <c r="K35" s="28">
        <v>29</v>
      </c>
      <c r="L35" s="3">
        <f t="shared" si="0"/>
        <v>29</v>
      </c>
      <c r="M35" s="22">
        <f t="shared" ca="1" si="1"/>
        <v>45160</v>
      </c>
      <c r="N35" s="13">
        <f t="shared" ca="1" si="3"/>
        <v>3888.8888888888887</v>
      </c>
      <c r="O35" s="13">
        <f t="shared" ca="1" si="4"/>
        <v>3448.148148148151</v>
      </c>
      <c r="P35" s="14">
        <f t="shared" ca="1" si="5"/>
        <v>7337.0370370370401</v>
      </c>
      <c r="Q35" s="23">
        <f t="shared" ca="1" si="2"/>
        <v>587222.2222222226</v>
      </c>
      <c r="R35" s="23">
        <f t="shared" ca="1" si="6"/>
        <v>0</v>
      </c>
    </row>
    <row r="36" spans="11:18" ht="15.75" x14ac:dyDescent="0.25">
      <c r="K36" s="28">
        <v>30</v>
      </c>
      <c r="L36" s="3">
        <f t="shared" si="0"/>
        <v>30</v>
      </c>
      <c r="M36" s="22">
        <f t="shared" ca="1" si="1"/>
        <v>45191</v>
      </c>
      <c r="N36" s="13">
        <f t="shared" ca="1" si="3"/>
        <v>3888.8888888888887</v>
      </c>
      <c r="O36" s="13">
        <f t="shared" ca="1" si="4"/>
        <v>3425.4629629629653</v>
      </c>
      <c r="P36" s="14">
        <f t="shared" ca="1" si="5"/>
        <v>7314.351851851854</v>
      </c>
      <c r="Q36" s="23">
        <f t="shared" ca="1" si="2"/>
        <v>583333.33333333372</v>
      </c>
      <c r="R36" s="23">
        <f t="shared" ca="1" si="6"/>
        <v>0</v>
      </c>
    </row>
    <row r="37" spans="11:18" ht="15.75" x14ac:dyDescent="0.25">
      <c r="K37" s="28">
        <v>31</v>
      </c>
      <c r="L37" s="3">
        <f t="shared" si="0"/>
        <v>31</v>
      </c>
      <c r="M37" s="22">
        <f t="shared" ca="1" si="1"/>
        <v>45221</v>
      </c>
      <c r="N37" s="13">
        <f t="shared" ca="1" si="3"/>
        <v>3888.8888888888887</v>
      </c>
      <c r="O37" s="13">
        <f t="shared" ca="1" si="4"/>
        <v>3402.7777777777806</v>
      </c>
      <c r="P37" s="14">
        <f t="shared" ca="1" si="5"/>
        <v>7291.6666666666697</v>
      </c>
      <c r="Q37" s="23">
        <f t="shared" ca="1" si="2"/>
        <v>579444.44444444485</v>
      </c>
      <c r="R37" s="23">
        <f t="shared" ca="1" si="6"/>
        <v>0</v>
      </c>
    </row>
    <row r="38" spans="11:18" ht="15.75" x14ac:dyDescent="0.25">
      <c r="K38" s="28">
        <v>32</v>
      </c>
      <c r="L38" s="3">
        <f t="shared" si="0"/>
        <v>32</v>
      </c>
      <c r="M38" s="22">
        <f t="shared" ca="1" si="1"/>
        <v>45252</v>
      </c>
      <c r="N38" s="13">
        <f t="shared" ca="1" si="3"/>
        <v>3888.8888888888887</v>
      </c>
      <c r="O38" s="13">
        <f t="shared" ca="1" si="4"/>
        <v>3380.0925925925953</v>
      </c>
      <c r="P38" s="14">
        <f t="shared" ca="1" si="5"/>
        <v>7268.9814814814836</v>
      </c>
      <c r="Q38" s="23">
        <f t="shared" ca="1" si="2"/>
        <v>575555.55555555597</v>
      </c>
      <c r="R38" s="23">
        <f t="shared" ca="1" si="6"/>
        <v>0</v>
      </c>
    </row>
    <row r="39" spans="11:18" ht="15.75" x14ac:dyDescent="0.25">
      <c r="K39" s="28">
        <v>33</v>
      </c>
      <c r="L39" s="3">
        <f t="shared" ref="L39:L70" si="7">IF(K39&gt;$C$14,"",K39)</f>
        <v>33</v>
      </c>
      <c r="M39" s="22">
        <f t="shared" ref="M39:M70" ca="1" si="8">IF(L39&lt;=$C$14,EDATE($M$6,L39),"")</f>
        <v>45282</v>
      </c>
      <c r="N39" s="13">
        <f t="shared" ca="1" si="3"/>
        <v>3888.8888888888887</v>
      </c>
      <c r="O39" s="13">
        <f t="shared" ca="1" si="4"/>
        <v>3357.4074074074101</v>
      </c>
      <c r="P39" s="14">
        <f t="shared" ca="1" si="5"/>
        <v>7246.2962962962993</v>
      </c>
      <c r="Q39" s="23">
        <f t="shared" ref="Q39:Q70" ca="1" si="9">IF(M39="","",Q38-N39)</f>
        <v>571666.66666666709</v>
      </c>
      <c r="R39" s="23">
        <f t="shared" ca="1" si="6"/>
        <v>0</v>
      </c>
    </row>
    <row r="40" spans="11:18" ht="15.75" x14ac:dyDescent="0.25">
      <c r="K40" s="28">
        <v>34</v>
      </c>
      <c r="L40" s="3">
        <f t="shared" si="7"/>
        <v>34</v>
      </c>
      <c r="M40" s="22">
        <f t="shared" ca="1" si="8"/>
        <v>45313</v>
      </c>
      <c r="N40" s="13">
        <f t="shared" ca="1" si="3"/>
        <v>3888.8888888888887</v>
      </c>
      <c r="O40" s="13">
        <f t="shared" ca="1" si="4"/>
        <v>3334.7222222222249</v>
      </c>
      <c r="P40" s="14">
        <f t="shared" ca="1" si="5"/>
        <v>7223.6111111111131</v>
      </c>
      <c r="Q40" s="23">
        <f t="shared" ca="1" si="9"/>
        <v>567777.77777777822</v>
      </c>
      <c r="R40" s="23">
        <f t="shared" ca="1" si="6"/>
        <v>0</v>
      </c>
    </row>
    <row r="41" spans="11:18" ht="15.75" x14ac:dyDescent="0.25">
      <c r="K41" s="28">
        <v>35</v>
      </c>
      <c r="L41" s="3">
        <f t="shared" si="7"/>
        <v>35</v>
      </c>
      <c r="M41" s="22">
        <f t="shared" ca="1" si="8"/>
        <v>45344</v>
      </c>
      <c r="N41" s="13">
        <f t="shared" ca="1" si="3"/>
        <v>3888.8888888888887</v>
      </c>
      <c r="O41" s="13">
        <f t="shared" ca="1" si="4"/>
        <v>3312.0370370370401</v>
      </c>
      <c r="P41" s="14">
        <f t="shared" ca="1" si="5"/>
        <v>7200.9259259259288</v>
      </c>
      <c r="Q41" s="23">
        <f t="shared" ca="1" si="9"/>
        <v>563888.88888888934</v>
      </c>
      <c r="R41" s="23">
        <f t="shared" ca="1" si="6"/>
        <v>0</v>
      </c>
    </row>
    <row r="42" spans="11:18" ht="15.75" x14ac:dyDescent="0.25">
      <c r="K42" s="28">
        <v>36</v>
      </c>
      <c r="L42" s="3">
        <f t="shared" si="7"/>
        <v>36</v>
      </c>
      <c r="M42" s="22">
        <f t="shared" ca="1" si="8"/>
        <v>45373</v>
      </c>
      <c r="N42" s="13">
        <f t="shared" ca="1" si="3"/>
        <v>3888.8888888888887</v>
      </c>
      <c r="O42" s="13">
        <f t="shared" ca="1" si="4"/>
        <v>3289.3518518518545</v>
      </c>
      <c r="P42" s="14">
        <f t="shared" ca="1" si="5"/>
        <v>7178.2407407407427</v>
      </c>
      <c r="Q42" s="23">
        <f t="shared" ca="1" si="9"/>
        <v>560000.00000000047</v>
      </c>
      <c r="R42" s="23">
        <f t="shared" ca="1" si="6"/>
        <v>0</v>
      </c>
    </row>
    <row r="43" spans="11:18" ht="15.75" x14ac:dyDescent="0.25">
      <c r="K43" s="28">
        <v>37</v>
      </c>
      <c r="L43" s="3">
        <f t="shared" si="7"/>
        <v>37</v>
      </c>
      <c r="M43" s="22">
        <f t="shared" ca="1" si="8"/>
        <v>45404</v>
      </c>
      <c r="N43" s="13">
        <f t="shared" ca="1" si="3"/>
        <v>3888.8888888888887</v>
      </c>
      <c r="O43" s="13">
        <f t="shared" ca="1" si="4"/>
        <v>3266.6666666666697</v>
      </c>
      <c r="P43" s="14">
        <f t="shared" ca="1" si="5"/>
        <v>9155.5555555555584</v>
      </c>
      <c r="Q43" s="23">
        <f t="shared" ca="1" si="9"/>
        <v>556111.11111111159</v>
      </c>
      <c r="R43" s="23">
        <f t="shared" ca="1" si="6"/>
        <v>2000</v>
      </c>
    </row>
    <row r="44" spans="11:18" ht="15.75" x14ac:dyDescent="0.25">
      <c r="K44" s="28">
        <v>38</v>
      </c>
      <c r="L44" s="3">
        <f t="shared" si="7"/>
        <v>38</v>
      </c>
      <c r="M44" s="22">
        <f t="shared" ca="1" si="8"/>
        <v>45434</v>
      </c>
      <c r="N44" s="13">
        <f t="shared" ca="1" si="3"/>
        <v>3888.8888888888887</v>
      </c>
      <c r="O44" s="13">
        <f t="shared" ca="1" si="4"/>
        <v>3243.9814814814849</v>
      </c>
      <c r="P44" s="14">
        <f t="shared" ca="1" si="5"/>
        <v>7132.8703703703741</v>
      </c>
      <c r="Q44" s="23">
        <f t="shared" ca="1" si="9"/>
        <v>552222.22222222271</v>
      </c>
      <c r="R44" s="23">
        <f t="shared" ca="1" si="6"/>
        <v>0</v>
      </c>
    </row>
    <row r="45" spans="11:18" ht="15.75" x14ac:dyDescent="0.25">
      <c r="K45" s="28">
        <v>39</v>
      </c>
      <c r="L45" s="3">
        <f t="shared" si="7"/>
        <v>39</v>
      </c>
      <c r="M45" s="22">
        <f t="shared" ca="1" si="8"/>
        <v>45465</v>
      </c>
      <c r="N45" s="13">
        <f t="shared" ca="1" si="3"/>
        <v>3888.8888888888887</v>
      </c>
      <c r="O45" s="13">
        <f t="shared" ca="1" si="4"/>
        <v>3221.2962962962993</v>
      </c>
      <c r="P45" s="14">
        <f t="shared" ca="1" si="5"/>
        <v>7110.1851851851879</v>
      </c>
      <c r="Q45" s="23">
        <f t="shared" ca="1" si="9"/>
        <v>548333.33333333384</v>
      </c>
      <c r="R45" s="23">
        <f t="shared" ca="1" si="6"/>
        <v>0</v>
      </c>
    </row>
    <row r="46" spans="11:18" ht="15.75" x14ac:dyDescent="0.25">
      <c r="K46" s="28">
        <v>40</v>
      </c>
      <c r="L46" s="3">
        <f t="shared" si="7"/>
        <v>40</v>
      </c>
      <c r="M46" s="22">
        <f t="shared" ca="1" si="8"/>
        <v>45495</v>
      </c>
      <c r="N46" s="13">
        <f t="shared" ca="1" si="3"/>
        <v>3888.8888888888887</v>
      </c>
      <c r="O46" s="13">
        <f t="shared" ca="1" si="4"/>
        <v>3198.6111111111145</v>
      </c>
      <c r="P46" s="14">
        <f t="shared" ca="1" si="5"/>
        <v>7087.5000000000036</v>
      </c>
      <c r="Q46" s="23">
        <f t="shared" ca="1" si="9"/>
        <v>544444.44444444496</v>
      </c>
      <c r="R46" s="23">
        <f t="shared" ca="1" si="6"/>
        <v>0</v>
      </c>
    </row>
    <row r="47" spans="11:18" ht="15.75" x14ac:dyDescent="0.25">
      <c r="K47" s="28">
        <v>41</v>
      </c>
      <c r="L47" s="3">
        <f t="shared" si="7"/>
        <v>41</v>
      </c>
      <c r="M47" s="22">
        <f t="shared" ca="1" si="8"/>
        <v>45526</v>
      </c>
      <c r="N47" s="13">
        <f t="shared" ca="1" si="3"/>
        <v>3888.8888888888887</v>
      </c>
      <c r="O47" s="13">
        <f t="shared" ca="1" si="4"/>
        <v>3175.9259259259293</v>
      </c>
      <c r="P47" s="14">
        <f t="shared" ca="1" si="5"/>
        <v>7064.8148148148175</v>
      </c>
      <c r="Q47" s="23">
        <f t="shared" ca="1" si="9"/>
        <v>540555.55555555609</v>
      </c>
      <c r="R47" s="23">
        <f t="shared" ca="1" si="6"/>
        <v>0</v>
      </c>
    </row>
    <row r="48" spans="11:18" ht="15.75" x14ac:dyDescent="0.25">
      <c r="K48" s="28">
        <v>42</v>
      </c>
      <c r="L48" s="3">
        <f t="shared" si="7"/>
        <v>42</v>
      </c>
      <c r="M48" s="22">
        <f t="shared" ca="1" si="8"/>
        <v>45557</v>
      </c>
      <c r="N48" s="13">
        <f t="shared" ca="1" si="3"/>
        <v>3888.8888888888887</v>
      </c>
      <c r="O48" s="13">
        <f t="shared" ca="1" si="4"/>
        <v>3153.2407407407441</v>
      </c>
      <c r="P48" s="14">
        <f t="shared" ca="1" si="5"/>
        <v>7042.1296296296332</v>
      </c>
      <c r="Q48" s="23">
        <f t="shared" ca="1" si="9"/>
        <v>536666.66666666721</v>
      </c>
      <c r="R48" s="23">
        <f t="shared" ca="1" si="6"/>
        <v>0</v>
      </c>
    </row>
    <row r="49" spans="11:18" ht="15.75" x14ac:dyDescent="0.25">
      <c r="K49" s="28">
        <v>43</v>
      </c>
      <c r="L49" s="3">
        <f t="shared" si="7"/>
        <v>43</v>
      </c>
      <c r="M49" s="22">
        <f t="shared" ca="1" si="8"/>
        <v>45587</v>
      </c>
      <c r="N49" s="13">
        <f t="shared" ca="1" si="3"/>
        <v>3888.8888888888887</v>
      </c>
      <c r="O49" s="13">
        <f t="shared" ca="1" si="4"/>
        <v>3130.5555555555588</v>
      </c>
      <c r="P49" s="14">
        <f t="shared" ca="1" si="5"/>
        <v>7019.4444444444471</v>
      </c>
      <c r="Q49" s="23">
        <f t="shared" ca="1" si="9"/>
        <v>532777.77777777833</v>
      </c>
      <c r="R49" s="23">
        <f t="shared" ca="1" si="6"/>
        <v>0</v>
      </c>
    </row>
    <row r="50" spans="11:18" ht="15.75" x14ac:dyDescent="0.25">
      <c r="K50" s="28">
        <v>44</v>
      </c>
      <c r="L50" s="3">
        <f t="shared" si="7"/>
        <v>44</v>
      </c>
      <c r="M50" s="22">
        <f t="shared" ca="1" si="8"/>
        <v>45618</v>
      </c>
      <c r="N50" s="13">
        <f t="shared" ca="1" si="3"/>
        <v>3888.8888888888887</v>
      </c>
      <c r="O50" s="13">
        <f t="shared" ca="1" si="4"/>
        <v>3107.8703703703741</v>
      </c>
      <c r="P50" s="14">
        <f t="shared" ca="1" si="5"/>
        <v>6996.7592592592628</v>
      </c>
      <c r="Q50" s="23">
        <f t="shared" ca="1" si="9"/>
        <v>528888.88888888946</v>
      </c>
      <c r="R50" s="23">
        <f t="shared" ca="1" si="6"/>
        <v>0</v>
      </c>
    </row>
    <row r="51" spans="11:18" ht="15.75" x14ac:dyDescent="0.25">
      <c r="K51" s="28">
        <v>45</v>
      </c>
      <c r="L51" s="3">
        <f t="shared" si="7"/>
        <v>45</v>
      </c>
      <c r="M51" s="22">
        <f t="shared" ca="1" si="8"/>
        <v>45648</v>
      </c>
      <c r="N51" s="13">
        <f t="shared" ca="1" si="3"/>
        <v>3888.8888888888887</v>
      </c>
      <c r="O51" s="13">
        <f t="shared" ca="1" si="4"/>
        <v>3085.1851851851884</v>
      </c>
      <c r="P51" s="14">
        <f t="shared" ca="1" si="5"/>
        <v>6974.0740740740766</v>
      </c>
      <c r="Q51" s="23">
        <f t="shared" ca="1" si="9"/>
        <v>525000.00000000058</v>
      </c>
      <c r="R51" s="23">
        <f t="shared" ca="1" si="6"/>
        <v>0</v>
      </c>
    </row>
    <row r="52" spans="11:18" ht="15.75" x14ac:dyDescent="0.25">
      <c r="K52" s="28">
        <v>46</v>
      </c>
      <c r="L52" s="3">
        <f t="shared" si="7"/>
        <v>46</v>
      </c>
      <c r="M52" s="22">
        <f t="shared" ca="1" si="8"/>
        <v>45679</v>
      </c>
      <c r="N52" s="13">
        <f t="shared" ca="1" si="3"/>
        <v>3888.8888888888887</v>
      </c>
      <c r="O52" s="13">
        <f t="shared" ca="1" si="4"/>
        <v>3062.5000000000036</v>
      </c>
      <c r="P52" s="14">
        <f t="shared" ca="1" si="5"/>
        <v>6951.3888888888923</v>
      </c>
      <c r="Q52" s="23">
        <f t="shared" ca="1" si="9"/>
        <v>521111.11111111171</v>
      </c>
      <c r="R52" s="23">
        <f t="shared" ca="1" si="6"/>
        <v>0</v>
      </c>
    </row>
    <row r="53" spans="11:18" ht="15.75" x14ac:dyDescent="0.25">
      <c r="K53" s="28">
        <v>47</v>
      </c>
      <c r="L53" s="3">
        <f t="shared" si="7"/>
        <v>47</v>
      </c>
      <c r="M53" s="22">
        <f t="shared" ca="1" si="8"/>
        <v>45710</v>
      </c>
      <c r="N53" s="13">
        <f t="shared" ca="1" si="3"/>
        <v>3888.8888888888887</v>
      </c>
      <c r="O53" s="13">
        <f t="shared" ca="1" si="4"/>
        <v>3039.8148148148189</v>
      </c>
      <c r="P53" s="14">
        <f t="shared" ca="1" si="5"/>
        <v>6928.703703703708</v>
      </c>
      <c r="Q53" s="23">
        <f t="shared" ca="1" si="9"/>
        <v>517222.22222222283</v>
      </c>
      <c r="R53" s="23">
        <f t="shared" ca="1" si="6"/>
        <v>0</v>
      </c>
    </row>
    <row r="54" spans="11:18" ht="15.75" x14ac:dyDescent="0.25">
      <c r="K54" s="28">
        <v>48</v>
      </c>
      <c r="L54" s="3">
        <f t="shared" si="7"/>
        <v>48</v>
      </c>
      <c r="M54" s="22">
        <f t="shared" ca="1" si="8"/>
        <v>45738</v>
      </c>
      <c r="N54" s="13">
        <f t="shared" ca="1" si="3"/>
        <v>3888.8888888888887</v>
      </c>
      <c r="O54" s="13">
        <f t="shared" ca="1" si="4"/>
        <v>3017.1296296296332</v>
      </c>
      <c r="P54" s="14">
        <f t="shared" ca="1" si="5"/>
        <v>6906.0185185185219</v>
      </c>
      <c r="Q54" s="23">
        <f t="shared" ca="1" si="9"/>
        <v>513333.33333333395</v>
      </c>
      <c r="R54" s="23">
        <f t="shared" ca="1" si="6"/>
        <v>0</v>
      </c>
    </row>
    <row r="55" spans="11:18" ht="15.75" x14ac:dyDescent="0.25">
      <c r="K55" s="28">
        <v>49</v>
      </c>
      <c r="L55" s="3">
        <f t="shared" si="7"/>
        <v>49</v>
      </c>
      <c r="M55" s="22">
        <f t="shared" ca="1" si="8"/>
        <v>45769</v>
      </c>
      <c r="N55" s="13">
        <f t="shared" ca="1" si="3"/>
        <v>3888.8888888888887</v>
      </c>
      <c r="O55" s="13">
        <f t="shared" ca="1" si="4"/>
        <v>2994.4444444444484</v>
      </c>
      <c r="P55" s="14">
        <f t="shared" ca="1" si="5"/>
        <v>8883.3333333333376</v>
      </c>
      <c r="Q55" s="23">
        <f t="shared" ca="1" si="9"/>
        <v>509444.44444444508</v>
      </c>
      <c r="R55" s="23">
        <f t="shared" ca="1" si="6"/>
        <v>2000</v>
      </c>
    </row>
    <row r="56" spans="11:18" ht="15.75" x14ac:dyDescent="0.25">
      <c r="K56" s="28">
        <v>50</v>
      </c>
      <c r="L56" s="3">
        <f t="shared" si="7"/>
        <v>50</v>
      </c>
      <c r="M56" s="22">
        <f t="shared" ca="1" si="8"/>
        <v>45799</v>
      </c>
      <c r="N56" s="13">
        <f t="shared" ca="1" si="3"/>
        <v>3888.8888888888887</v>
      </c>
      <c r="O56" s="13">
        <f t="shared" ca="1" si="4"/>
        <v>2971.7592592592632</v>
      </c>
      <c r="P56" s="14">
        <f t="shared" ca="1" si="5"/>
        <v>6860.6481481481514</v>
      </c>
      <c r="Q56" s="23">
        <f t="shared" ca="1" si="9"/>
        <v>505555.5555555562</v>
      </c>
      <c r="R56" s="23">
        <f t="shared" ca="1" si="6"/>
        <v>0</v>
      </c>
    </row>
    <row r="57" spans="11:18" ht="15.75" x14ac:dyDescent="0.25">
      <c r="K57" s="28">
        <v>51</v>
      </c>
      <c r="L57" s="3">
        <f t="shared" si="7"/>
        <v>51</v>
      </c>
      <c r="M57" s="22">
        <f t="shared" ca="1" si="8"/>
        <v>45830</v>
      </c>
      <c r="N57" s="13">
        <f t="shared" ca="1" si="3"/>
        <v>3888.8888888888887</v>
      </c>
      <c r="O57" s="13">
        <f t="shared" ca="1" si="4"/>
        <v>2949.074074074078</v>
      </c>
      <c r="P57" s="14">
        <f t="shared" ca="1" si="5"/>
        <v>6837.9629629629671</v>
      </c>
      <c r="Q57" s="23">
        <f t="shared" ca="1" si="9"/>
        <v>501666.66666666733</v>
      </c>
      <c r="R57" s="23">
        <f t="shared" ca="1" si="6"/>
        <v>0</v>
      </c>
    </row>
    <row r="58" spans="11:18" ht="15.75" x14ac:dyDescent="0.25">
      <c r="K58" s="28">
        <v>52</v>
      </c>
      <c r="L58" s="3">
        <f t="shared" si="7"/>
        <v>52</v>
      </c>
      <c r="M58" s="22">
        <f t="shared" ca="1" si="8"/>
        <v>45860</v>
      </c>
      <c r="N58" s="13">
        <f t="shared" ca="1" si="3"/>
        <v>3888.8888888888887</v>
      </c>
      <c r="O58" s="13">
        <f t="shared" ca="1" si="4"/>
        <v>2926.3888888888928</v>
      </c>
      <c r="P58" s="14">
        <f t="shared" ca="1" si="5"/>
        <v>6815.277777777781</v>
      </c>
      <c r="Q58" s="23">
        <f t="shared" ca="1" si="9"/>
        <v>497777.77777777845</v>
      </c>
      <c r="R58" s="23">
        <f t="shared" ca="1" si="6"/>
        <v>0</v>
      </c>
    </row>
    <row r="59" spans="11:18" ht="15.75" x14ac:dyDescent="0.25">
      <c r="K59" s="28">
        <v>53</v>
      </c>
      <c r="L59" s="3">
        <f t="shared" si="7"/>
        <v>53</v>
      </c>
      <c r="M59" s="22">
        <f t="shared" ca="1" si="8"/>
        <v>45891</v>
      </c>
      <c r="N59" s="13">
        <f t="shared" ca="1" si="3"/>
        <v>3888.8888888888887</v>
      </c>
      <c r="O59" s="13">
        <f t="shared" ca="1" si="4"/>
        <v>2903.703703703708</v>
      </c>
      <c r="P59" s="14">
        <f t="shared" ca="1" si="5"/>
        <v>6792.5925925925967</v>
      </c>
      <c r="Q59" s="23">
        <f t="shared" ca="1" si="9"/>
        <v>493888.88888888957</v>
      </c>
      <c r="R59" s="23">
        <f t="shared" ca="1" si="6"/>
        <v>0</v>
      </c>
    </row>
    <row r="60" spans="11:18" ht="15.75" x14ac:dyDescent="0.25">
      <c r="K60" s="28">
        <v>54</v>
      </c>
      <c r="L60" s="3">
        <f t="shared" si="7"/>
        <v>54</v>
      </c>
      <c r="M60" s="22">
        <f t="shared" ca="1" si="8"/>
        <v>45922</v>
      </c>
      <c r="N60" s="13">
        <f t="shared" ca="1" si="3"/>
        <v>3888.8888888888887</v>
      </c>
      <c r="O60" s="13">
        <f t="shared" ca="1" si="4"/>
        <v>2881.0185185185223</v>
      </c>
      <c r="P60" s="14">
        <f t="shared" ca="1" si="5"/>
        <v>6769.9074074074106</v>
      </c>
      <c r="Q60" s="23">
        <f t="shared" ca="1" si="9"/>
        <v>490000.0000000007</v>
      </c>
      <c r="R60" s="23">
        <f t="shared" ca="1" si="6"/>
        <v>0</v>
      </c>
    </row>
    <row r="61" spans="11:18" ht="15.75" x14ac:dyDescent="0.25">
      <c r="K61" s="28">
        <v>55</v>
      </c>
      <c r="L61" s="3">
        <f t="shared" si="7"/>
        <v>55</v>
      </c>
      <c r="M61" s="22">
        <f t="shared" ca="1" si="8"/>
        <v>45952</v>
      </c>
      <c r="N61" s="13">
        <f t="shared" ca="1" si="3"/>
        <v>3888.8888888888887</v>
      </c>
      <c r="O61" s="13">
        <f t="shared" ca="1" si="4"/>
        <v>2858.3333333333376</v>
      </c>
      <c r="P61" s="14">
        <f t="shared" ca="1" si="5"/>
        <v>6747.2222222222263</v>
      </c>
      <c r="Q61" s="23">
        <f t="shared" ca="1" si="9"/>
        <v>486111.11111111182</v>
      </c>
      <c r="R61" s="23">
        <f t="shared" ca="1" si="6"/>
        <v>0</v>
      </c>
    </row>
    <row r="62" spans="11:18" ht="15.75" x14ac:dyDescent="0.25">
      <c r="K62" s="28">
        <v>56</v>
      </c>
      <c r="L62" s="3">
        <f t="shared" si="7"/>
        <v>56</v>
      </c>
      <c r="M62" s="22">
        <f t="shared" ca="1" si="8"/>
        <v>45983</v>
      </c>
      <c r="N62" s="13">
        <f t="shared" ca="1" si="3"/>
        <v>3888.8888888888887</v>
      </c>
      <c r="O62" s="13">
        <f t="shared" ca="1" si="4"/>
        <v>2835.6481481481528</v>
      </c>
      <c r="P62" s="14">
        <f t="shared" ca="1" si="5"/>
        <v>6724.537037037042</v>
      </c>
      <c r="Q62" s="23">
        <f t="shared" ca="1" si="9"/>
        <v>482222.22222222295</v>
      </c>
      <c r="R62" s="23">
        <f t="shared" ca="1" si="6"/>
        <v>0</v>
      </c>
    </row>
    <row r="63" spans="11:18" ht="15.75" x14ac:dyDescent="0.25">
      <c r="K63" s="28">
        <v>57</v>
      </c>
      <c r="L63" s="3">
        <f t="shared" si="7"/>
        <v>57</v>
      </c>
      <c r="M63" s="22">
        <f t="shared" ca="1" si="8"/>
        <v>46013</v>
      </c>
      <c r="N63" s="13">
        <f t="shared" ca="1" si="3"/>
        <v>3888.8888888888887</v>
      </c>
      <c r="O63" s="13">
        <f t="shared" ca="1" si="4"/>
        <v>2812.9629629629676</v>
      </c>
      <c r="P63" s="14">
        <f t="shared" ca="1" si="5"/>
        <v>6701.8518518518558</v>
      </c>
      <c r="Q63" s="23">
        <f t="shared" ca="1" si="9"/>
        <v>478333.33333333407</v>
      </c>
      <c r="R63" s="23">
        <f t="shared" ca="1" si="6"/>
        <v>0</v>
      </c>
    </row>
    <row r="64" spans="11:18" ht="15.75" x14ac:dyDescent="0.25">
      <c r="K64" s="28">
        <v>58</v>
      </c>
      <c r="L64" s="3">
        <f t="shared" si="7"/>
        <v>58</v>
      </c>
      <c r="M64" s="22">
        <f t="shared" ca="1" si="8"/>
        <v>46044</v>
      </c>
      <c r="N64" s="13">
        <f t="shared" ca="1" si="3"/>
        <v>3888.8888888888887</v>
      </c>
      <c r="O64" s="13">
        <f t="shared" ca="1" si="4"/>
        <v>2790.2777777777824</v>
      </c>
      <c r="P64" s="14">
        <f t="shared" ca="1" si="5"/>
        <v>6679.1666666666715</v>
      </c>
      <c r="Q64" s="23">
        <f t="shared" ca="1" si="9"/>
        <v>474444.44444444519</v>
      </c>
      <c r="R64" s="23">
        <f t="shared" ca="1" si="6"/>
        <v>0</v>
      </c>
    </row>
    <row r="65" spans="11:18" ht="15.75" x14ac:dyDescent="0.25">
      <c r="K65" s="28">
        <v>59</v>
      </c>
      <c r="L65" s="3">
        <f t="shared" si="7"/>
        <v>59</v>
      </c>
      <c r="M65" s="22">
        <f t="shared" ca="1" si="8"/>
        <v>46075</v>
      </c>
      <c r="N65" s="13">
        <f t="shared" ca="1" si="3"/>
        <v>3888.8888888888887</v>
      </c>
      <c r="O65" s="13">
        <f t="shared" ca="1" si="4"/>
        <v>2767.5925925925972</v>
      </c>
      <c r="P65" s="14">
        <f t="shared" ca="1" si="5"/>
        <v>6656.4814814814854</v>
      </c>
      <c r="Q65" s="23">
        <f t="shared" ca="1" si="9"/>
        <v>470555.55555555632</v>
      </c>
      <c r="R65" s="23">
        <f t="shared" ca="1" si="6"/>
        <v>0</v>
      </c>
    </row>
    <row r="66" spans="11:18" ht="15.75" x14ac:dyDescent="0.25">
      <c r="K66" s="28">
        <v>60</v>
      </c>
      <c r="L66" s="3">
        <f t="shared" si="7"/>
        <v>60</v>
      </c>
      <c r="M66" s="22">
        <f t="shared" ca="1" si="8"/>
        <v>46103</v>
      </c>
      <c r="N66" s="13">
        <f t="shared" ca="1" si="3"/>
        <v>3888.8888888888887</v>
      </c>
      <c r="O66" s="13">
        <f t="shared" ca="1" si="4"/>
        <v>2744.9074074074124</v>
      </c>
      <c r="P66" s="14">
        <f t="shared" ca="1" si="5"/>
        <v>6633.7962962963011</v>
      </c>
      <c r="Q66" s="23">
        <f t="shared" ca="1" si="9"/>
        <v>466666.66666666744</v>
      </c>
      <c r="R66" s="23">
        <f t="shared" ca="1" si="6"/>
        <v>0</v>
      </c>
    </row>
    <row r="67" spans="11:18" ht="15.75" x14ac:dyDescent="0.25">
      <c r="K67" s="28">
        <v>61</v>
      </c>
      <c r="L67" s="3">
        <f t="shared" si="7"/>
        <v>61</v>
      </c>
      <c r="M67" s="22">
        <f t="shared" ca="1" si="8"/>
        <v>46134</v>
      </c>
      <c r="N67" s="13">
        <f t="shared" ca="1" si="3"/>
        <v>3888.8888888888887</v>
      </c>
      <c r="O67" s="13">
        <f t="shared" ca="1" si="4"/>
        <v>2722.2222222222267</v>
      </c>
      <c r="P67" s="14">
        <f t="shared" ca="1" si="5"/>
        <v>8611.111111111115</v>
      </c>
      <c r="Q67" s="23">
        <f t="shared" ca="1" si="9"/>
        <v>462777.77777777857</v>
      </c>
      <c r="R67" s="23">
        <f t="shared" ca="1" si="6"/>
        <v>2000</v>
      </c>
    </row>
    <row r="68" spans="11:18" ht="15.75" x14ac:dyDescent="0.25">
      <c r="K68" s="28">
        <v>62</v>
      </c>
      <c r="L68" s="3">
        <f t="shared" si="7"/>
        <v>62</v>
      </c>
      <c r="M68" s="22">
        <f t="shared" ca="1" si="8"/>
        <v>46164</v>
      </c>
      <c r="N68" s="13">
        <f t="shared" ca="1" si="3"/>
        <v>3888.8888888888887</v>
      </c>
      <c r="O68" s="13">
        <f t="shared" ca="1" si="4"/>
        <v>2699.537037037042</v>
      </c>
      <c r="P68" s="14">
        <f t="shared" ca="1" si="5"/>
        <v>6588.4259259259306</v>
      </c>
      <c r="Q68" s="23">
        <f t="shared" ca="1" si="9"/>
        <v>458888.88888888969</v>
      </c>
      <c r="R68" s="23">
        <f t="shared" ca="1" si="6"/>
        <v>0</v>
      </c>
    </row>
    <row r="69" spans="11:18" ht="15.75" x14ac:dyDescent="0.25">
      <c r="K69" s="28">
        <v>63</v>
      </c>
      <c r="L69" s="3">
        <f t="shared" si="7"/>
        <v>63</v>
      </c>
      <c r="M69" s="22">
        <f t="shared" ca="1" si="8"/>
        <v>46195</v>
      </c>
      <c r="N69" s="13">
        <f t="shared" ca="1" si="3"/>
        <v>3888.8888888888887</v>
      </c>
      <c r="O69" s="13">
        <f t="shared" ca="1" si="4"/>
        <v>2676.8518518518567</v>
      </c>
      <c r="P69" s="14">
        <f t="shared" ca="1" si="5"/>
        <v>6565.7407407407454</v>
      </c>
      <c r="Q69" s="23">
        <f t="shared" ca="1" si="9"/>
        <v>455000.00000000081</v>
      </c>
      <c r="R69" s="23">
        <f t="shared" ca="1" si="6"/>
        <v>0</v>
      </c>
    </row>
    <row r="70" spans="11:18" ht="15.75" x14ac:dyDescent="0.25">
      <c r="K70" s="28">
        <v>64</v>
      </c>
      <c r="L70" s="3">
        <f t="shared" si="7"/>
        <v>64</v>
      </c>
      <c r="M70" s="22">
        <f t="shared" ca="1" si="8"/>
        <v>46225</v>
      </c>
      <c r="N70" s="13">
        <f t="shared" ca="1" si="3"/>
        <v>3888.8888888888887</v>
      </c>
      <c r="O70" s="13">
        <f t="shared" ca="1" si="4"/>
        <v>2654.166666666672</v>
      </c>
      <c r="P70" s="14">
        <f t="shared" ca="1" si="5"/>
        <v>6543.0555555555602</v>
      </c>
      <c r="Q70" s="23">
        <f t="shared" ca="1" si="9"/>
        <v>451111.11111111194</v>
      </c>
      <c r="R70" s="23">
        <f t="shared" ca="1" si="6"/>
        <v>0</v>
      </c>
    </row>
    <row r="71" spans="11:18" ht="15.75" x14ac:dyDescent="0.25">
      <c r="K71" s="28">
        <v>65</v>
      </c>
      <c r="L71" s="3">
        <f t="shared" ref="L71:L102" si="10">IF(K71&gt;$C$14,"",K71)</f>
        <v>65</v>
      </c>
      <c r="M71" s="22">
        <f t="shared" ref="M71:M102" ca="1" si="11">IF(L71&lt;=$C$14,EDATE($M$6,L71),"")</f>
        <v>46256</v>
      </c>
      <c r="N71" s="13">
        <f t="shared" ca="1" si="3"/>
        <v>3888.8888888888887</v>
      </c>
      <c r="O71" s="13">
        <f t="shared" ca="1" si="4"/>
        <v>2631.4814814814868</v>
      </c>
      <c r="P71" s="14">
        <f t="shared" ca="1" si="5"/>
        <v>6520.3703703703759</v>
      </c>
      <c r="Q71" s="23">
        <f t="shared" ref="Q71:Q102" ca="1" si="12">IF(M71="","",Q70-N71)</f>
        <v>447222.22222222306</v>
      </c>
      <c r="R71" s="23">
        <f t="shared" ca="1" si="6"/>
        <v>0</v>
      </c>
    </row>
    <row r="72" spans="11:18" ht="15.75" x14ac:dyDescent="0.25">
      <c r="K72" s="28">
        <v>66</v>
      </c>
      <c r="L72" s="3">
        <f t="shared" si="10"/>
        <v>66</v>
      </c>
      <c r="M72" s="22">
        <f t="shared" ca="1" si="11"/>
        <v>46287</v>
      </c>
      <c r="N72" s="13">
        <f t="shared" ref="N72:N135" ca="1" si="13">IF(M72="","",$C$12/$C$14)</f>
        <v>3888.8888888888887</v>
      </c>
      <c r="O72" s="13">
        <f t="shared" ref="O72:O135" ca="1" si="14">IF(L72&lt;=$C$14,Q71*$C$16/12,"")</f>
        <v>2608.7962962963015</v>
      </c>
      <c r="P72" s="14">
        <f t="shared" ref="P72:P135" ca="1" si="15">IF(M72="","",N72+O72+R72)</f>
        <v>6497.6851851851898</v>
      </c>
      <c r="Q72" s="23">
        <f t="shared" ca="1" si="12"/>
        <v>443333.33333333419</v>
      </c>
      <c r="R72" s="23">
        <f t="shared" ref="R72:R135" ca="1" si="16">IF(M72="","",IF(OR(L72=13,L72=25,L72=37,L72=49,L72=61,L72=73,L72=85,L72=97,L72=109,L72=121,L72=133,L72=145,L72=157,L72=169),0.2%*$C$8,0))</f>
        <v>0</v>
      </c>
    </row>
    <row r="73" spans="11:18" ht="15.75" x14ac:dyDescent="0.25">
      <c r="K73" s="28">
        <v>67</v>
      </c>
      <c r="L73" s="3">
        <f t="shared" si="10"/>
        <v>67</v>
      </c>
      <c r="M73" s="22">
        <f t="shared" ca="1" si="11"/>
        <v>46317</v>
      </c>
      <c r="N73" s="13">
        <f t="shared" ca="1" si="13"/>
        <v>3888.8888888888887</v>
      </c>
      <c r="O73" s="13">
        <f t="shared" ca="1" si="14"/>
        <v>2586.1111111111163</v>
      </c>
      <c r="P73" s="14">
        <f t="shared" ca="1" si="15"/>
        <v>6475.0000000000055</v>
      </c>
      <c r="Q73" s="23">
        <f t="shared" ca="1" si="12"/>
        <v>439444.44444444531</v>
      </c>
      <c r="R73" s="23">
        <f t="shared" ca="1" si="16"/>
        <v>0</v>
      </c>
    </row>
    <row r="74" spans="11:18" ht="15.75" x14ac:dyDescent="0.25">
      <c r="K74" s="28">
        <v>68</v>
      </c>
      <c r="L74" s="3">
        <f t="shared" si="10"/>
        <v>68</v>
      </c>
      <c r="M74" s="22">
        <f t="shared" ca="1" si="11"/>
        <v>46348</v>
      </c>
      <c r="N74" s="13">
        <f t="shared" ca="1" si="13"/>
        <v>3888.8888888888887</v>
      </c>
      <c r="O74" s="13">
        <f t="shared" ca="1" si="14"/>
        <v>2563.4259259259311</v>
      </c>
      <c r="P74" s="14">
        <f t="shared" ca="1" si="15"/>
        <v>6452.3148148148193</v>
      </c>
      <c r="Q74" s="23">
        <f t="shared" ca="1" si="12"/>
        <v>435555.55555555644</v>
      </c>
      <c r="R74" s="23">
        <f t="shared" ca="1" si="16"/>
        <v>0</v>
      </c>
    </row>
    <row r="75" spans="11:18" ht="15.75" x14ac:dyDescent="0.25">
      <c r="K75" s="28">
        <v>69</v>
      </c>
      <c r="L75" s="3">
        <f t="shared" si="10"/>
        <v>69</v>
      </c>
      <c r="M75" s="22">
        <f t="shared" ca="1" si="11"/>
        <v>46378</v>
      </c>
      <c r="N75" s="13">
        <f t="shared" ca="1" si="13"/>
        <v>3888.8888888888887</v>
      </c>
      <c r="O75" s="13">
        <f t="shared" ca="1" si="14"/>
        <v>2540.7407407407459</v>
      </c>
      <c r="P75" s="14">
        <f t="shared" ca="1" si="15"/>
        <v>6429.629629629635</v>
      </c>
      <c r="Q75" s="23">
        <f t="shared" ca="1" si="12"/>
        <v>431666.66666666756</v>
      </c>
      <c r="R75" s="23">
        <f t="shared" ca="1" si="16"/>
        <v>0</v>
      </c>
    </row>
    <row r="76" spans="11:18" ht="15.75" x14ac:dyDescent="0.25">
      <c r="K76" s="28">
        <v>70</v>
      </c>
      <c r="L76" s="3">
        <f t="shared" si="10"/>
        <v>70</v>
      </c>
      <c r="M76" s="22">
        <f t="shared" ca="1" si="11"/>
        <v>46409</v>
      </c>
      <c r="N76" s="13">
        <f t="shared" ca="1" si="13"/>
        <v>3888.8888888888887</v>
      </c>
      <c r="O76" s="13">
        <f t="shared" ca="1" si="14"/>
        <v>2518.0555555555611</v>
      </c>
      <c r="P76" s="14">
        <f t="shared" ca="1" si="15"/>
        <v>6406.9444444444498</v>
      </c>
      <c r="Q76" s="23">
        <f t="shared" ca="1" si="12"/>
        <v>427777.77777777868</v>
      </c>
      <c r="R76" s="23">
        <f t="shared" ca="1" si="16"/>
        <v>0</v>
      </c>
    </row>
    <row r="77" spans="11:18" ht="15.75" x14ac:dyDescent="0.25">
      <c r="K77" s="28">
        <v>71</v>
      </c>
      <c r="L77" s="3">
        <f t="shared" si="10"/>
        <v>71</v>
      </c>
      <c r="M77" s="22">
        <f t="shared" ca="1" si="11"/>
        <v>46440</v>
      </c>
      <c r="N77" s="13">
        <f t="shared" ca="1" si="13"/>
        <v>3888.8888888888887</v>
      </c>
      <c r="O77" s="13">
        <f t="shared" ca="1" si="14"/>
        <v>2495.3703703703759</v>
      </c>
      <c r="P77" s="14">
        <f t="shared" ca="1" si="15"/>
        <v>6384.2592592592646</v>
      </c>
      <c r="Q77" s="23">
        <f t="shared" ca="1" si="12"/>
        <v>423888.88888888981</v>
      </c>
      <c r="R77" s="23">
        <f t="shared" ca="1" si="16"/>
        <v>0</v>
      </c>
    </row>
    <row r="78" spans="11:18" ht="15.75" x14ac:dyDescent="0.25">
      <c r="K78" s="28">
        <v>72</v>
      </c>
      <c r="L78" s="3">
        <f t="shared" si="10"/>
        <v>72</v>
      </c>
      <c r="M78" s="22">
        <f t="shared" ca="1" si="11"/>
        <v>46468</v>
      </c>
      <c r="N78" s="13">
        <f t="shared" ca="1" si="13"/>
        <v>3888.8888888888887</v>
      </c>
      <c r="O78" s="13">
        <f t="shared" ca="1" si="14"/>
        <v>2472.6851851851907</v>
      </c>
      <c r="P78" s="14">
        <f t="shared" ca="1" si="15"/>
        <v>6361.5740740740794</v>
      </c>
      <c r="Q78" s="23">
        <f t="shared" ca="1" si="12"/>
        <v>420000.00000000093</v>
      </c>
      <c r="R78" s="23">
        <f t="shared" ca="1" si="16"/>
        <v>0</v>
      </c>
    </row>
    <row r="79" spans="11:18" ht="15.75" x14ac:dyDescent="0.25">
      <c r="K79" s="28">
        <v>73</v>
      </c>
      <c r="L79" s="3">
        <f t="shared" si="10"/>
        <v>73</v>
      </c>
      <c r="M79" s="22">
        <f t="shared" ca="1" si="11"/>
        <v>46499</v>
      </c>
      <c r="N79" s="13">
        <f t="shared" ca="1" si="13"/>
        <v>3888.8888888888887</v>
      </c>
      <c r="O79" s="13">
        <f t="shared" ca="1" si="14"/>
        <v>2450.0000000000059</v>
      </c>
      <c r="P79" s="14">
        <f t="shared" ca="1" si="15"/>
        <v>8338.8888888888941</v>
      </c>
      <c r="Q79" s="23">
        <f t="shared" ca="1" si="12"/>
        <v>416111.11111111206</v>
      </c>
      <c r="R79" s="23">
        <f t="shared" ca="1" si="16"/>
        <v>2000</v>
      </c>
    </row>
    <row r="80" spans="11:18" ht="15.75" x14ac:dyDescent="0.25">
      <c r="K80" s="28">
        <v>74</v>
      </c>
      <c r="L80" s="3">
        <f t="shared" si="10"/>
        <v>74</v>
      </c>
      <c r="M80" s="22">
        <f t="shared" ca="1" si="11"/>
        <v>46529</v>
      </c>
      <c r="N80" s="13">
        <f t="shared" ca="1" si="13"/>
        <v>3888.8888888888887</v>
      </c>
      <c r="O80" s="13">
        <f t="shared" ca="1" si="14"/>
        <v>2427.3148148148207</v>
      </c>
      <c r="P80" s="14">
        <f t="shared" ca="1" si="15"/>
        <v>6316.2037037037098</v>
      </c>
      <c r="Q80" s="23">
        <f t="shared" ca="1" si="12"/>
        <v>412222.22222222318</v>
      </c>
      <c r="R80" s="23">
        <f t="shared" ca="1" si="16"/>
        <v>0</v>
      </c>
    </row>
    <row r="81" spans="11:18" ht="15.75" x14ac:dyDescent="0.25">
      <c r="K81" s="28">
        <v>75</v>
      </c>
      <c r="L81" s="3">
        <f t="shared" si="10"/>
        <v>75</v>
      </c>
      <c r="M81" s="22">
        <f t="shared" ca="1" si="11"/>
        <v>46560</v>
      </c>
      <c r="N81" s="13">
        <f t="shared" ca="1" si="13"/>
        <v>3888.8888888888887</v>
      </c>
      <c r="O81" s="13">
        <f t="shared" ca="1" si="14"/>
        <v>2404.6296296296355</v>
      </c>
      <c r="P81" s="14">
        <f t="shared" ca="1" si="15"/>
        <v>6293.5185185185237</v>
      </c>
      <c r="Q81" s="23">
        <f t="shared" ca="1" si="12"/>
        <v>408333.3333333343</v>
      </c>
      <c r="R81" s="23">
        <f t="shared" ca="1" si="16"/>
        <v>0</v>
      </c>
    </row>
    <row r="82" spans="11:18" ht="15.75" x14ac:dyDescent="0.25">
      <c r="K82" s="28">
        <v>76</v>
      </c>
      <c r="L82" s="3">
        <f t="shared" si="10"/>
        <v>76</v>
      </c>
      <c r="M82" s="22">
        <f t="shared" ca="1" si="11"/>
        <v>46590</v>
      </c>
      <c r="N82" s="13">
        <f t="shared" ca="1" si="13"/>
        <v>3888.8888888888887</v>
      </c>
      <c r="O82" s="13">
        <f t="shared" ca="1" si="14"/>
        <v>2381.9444444444503</v>
      </c>
      <c r="P82" s="14">
        <f t="shared" ca="1" si="15"/>
        <v>6270.8333333333394</v>
      </c>
      <c r="Q82" s="23">
        <f t="shared" ca="1" si="12"/>
        <v>404444.44444444543</v>
      </c>
      <c r="R82" s="23">
        <f t="shared" ca="1" si="16"/>
        <v>0</v>
      </c>
    </row>
    <row r="83" spans="11:18" ht="15.75" x14ac:dyDescent="0.25">
      <c r="K83" s="28">
        <v>77</v>
      </c>
      <c r="L83" s="3">
        <f t="shared" si="10"/>
        <v>77</v>
      </c>
      <c r="M83" s="22">
        <f t="shared" ca="1" si="11"/>
        <v>46621</v>
      </c>
      <c r="N83" s="13">
        <f t="shared" ca="1" si="13"/>
        <v>3888.8888888888887</v>
      </c>
      <c r="O83" s="13">
        <f t="shared" ca="1" si="14"/>
        <v>2359.259259259265</v>
      </c>
      <c r="P83" s="14">
        <f t="shared" ca="1" si="15"/>
        <v>6248.1481481481533</v>
      </c>
      <c r="Q83" s="23">
        <f t="shared" ca="1" si="12"/>
        <v>400555.55555555655</v>
      </c>
      <c r="R83" s="23">
        <f t="shared" ca="1" si="16"/>
        <v>0</v>
      </c>
    </row>
    <row r="84" spans="11:18" ht="15.75" x14ac:dyDescent="0.25">
      <c r="K84" s="28">
        <v>78</v>
      </c>
      <c r="L84" s="3">
        <f t="shared" si="10"/>
        <v>78</v>
      </c>
      <c r="M84" s="22">
        <f t="shared" ca="1" si="11"/>
        <v>46652</v>
      </c>
      <c r="N84" s="13">
        <f t="shared" ca="1" si="13"/>
        <v>3888.8888888888887</v>
      </c>
      <c r="O84" s="13">
        <f t="shared" ca="1" si="14"/>
        <v>2336.5740740740798</v>
      </c>
      <c r="P84" s="14">
        <f t="shared" ca="1" si="15"/>
        <v>6225.462962962969</v>
      </c>
      <c r="Q84" s="23">
        <f t="shared" ca="1" si="12"/>
        <v>396666.66666666768</v>
      </c>
      <c r="R84" s="23">
        <f t="shared" ca="1" si="16"/>
        <v>0</v>
      </c>
    </row>
    <row r="85" spans="11:18" ht="15.75" x14ac:dyDescent="0.25">
      <c r="K85" s="28">
        <v>79</v>
      </c>
      <c r="L85" s="3">
        <f t="shared" si="10"/>
        <v>79</v>
      </c>
      <c r="M85" s="22">
        <f t="shared" ca="1" si="11"/>
        <v>46682</v>
      </c>
      <c r="N85" s="13">
        <f t="shared" ca="1" si="13"/>
        <v>3888.8888888888887</v>
      </c>
      <c r="O85" s="13">
        <f t="shared" ca="1" si="14"/>
        <v>2313.8888888888951</v>
      </c>
      <c r="P85" s="14">
        <f t="shared" ca="1" si="15"/>
        <v>6202.7777777777837</v>
      </c>
      <c r="Q85" s="23">
        <f t="shared" ca="1" si="12"/>
        <v>392777.7777777788</v>
      </c>
      <c r="R85" s="23">
        <f t="shared" ca="1" si="16"/>
        <v>0</v>
      </c>
    </row>
    <row r="86" spans="11:18" ht="15.75" x14ac:dyDescent="0.25">
      <c r="K86" s="28">
        <v>80</v>
      </c>
      <c r="L86" s="3">
        <f t="shared" si="10"/>
        <v>80</v>
      </c>
      <c r="M86" s="22">
        <f t="shared" ca="1" si="11"/>
        <v>46713</v>
      </c>
      <c r="N86" s="13">
        <f t="shared" ca="1" si="13"/>
        <v>3888.8888888888887</v>
      </c>
      <c r="O86" s="13">
        <f t="shared" ca="1" si="14"/>
        <v>2291.2037037037098</v>
      </c>
      <c r="P86" s="14">
        <f t="shared" ca="1" si="15"/>
        <v>6180.0925925925985</v>
      </c>
      <c r="Q86" s="23">
        <f t="shared" ca="1" si="12"/>
        <v>388888.88888888992</v>
      </c>
      <c r="R86" s="23">
        <f t="shared" ca="1" si="16"/>
        <v>0</v>
      </c>
    </row>
    <row r="87" spans="11:18" ht="15.75" x14ac:dyDescent="0.25">
      <c r="K87" s="28">
        <v>81</v>
      </c>
      <c r="L87" s="3">
        <f t="shared" si="10"/>
        <v>81</v>
      </c>
      <c r="M87" s="22">
        <f t="shared" ca="1" si="11"/>
        <v>46743</v>
      </c>
      <c r="N87" s="13">
        <f t="shared" ca="1" si="13"/>
        <v>3888.8888888888887</v>
      </c>
      <c r="O87" s="13">
        <f t="shared" ca="1" si="14"/>
        <v>2268.5185185185251</v>
      </c>
      <c r="P87" s="14">
        <f t="shared" ca="1" si="15"/>
        <v>6157.4074074074142</v>
      </c>
      <c r="Q87" s="23">
        <f t="shared" ca="1" si="12"/>
        <v>385000.00000000105</v>
      </c>
      <c r="R87" s="23">
        <f t="shared" ca="1" si="16"/>
        <v>0</v>
      </c>
    </row>
    <row r="88" spans="11:18" ht="15.75" x14ac:dyDescent="0.25">
      <c r="K88" s="28">
        <v>82</v>
      </c>
      <c r="L88" s="3">
        <f t="shared" si="10"/>
        <v>82</v>
      </c>
      <c r="M88" s="22">
        <f t="shared" ca="1" si="11"/>
        <v>46774</v>
      </c>
      <c r="N88" s="13">
        <f t="shared" ca="1" si="13"/>
        <v>3888.8888888888887</v>
      </c>
      <c r="O88" s="13">
        <f t="shared" ca="1" si="14"/>
        <v>2245.8333333333399</v>
      </c>
      <c r="P88" s="14">
        <f t="shared" ca="1" si="15"/>
        <v>6134.7222222222281</v>
      </c>
      <c r="Q88" s="23">
        <f t="shared" ca="1" si="12"/>
        <v>381111.11111111217</v>
      </c>
      <c r="R88" s="23">
        <f t="shared" ca="1" si="16"/>
        <v>0</v>
      </c>
    </row>
    <row r="89" spans="11:18" ht="15.75" x14ac:dyDescent="0.25">
      <c r="K89" s="28">
        <v>83</v>
      </c>
      <c r="L89" s="3">
        <f t="shared" si="10"/>
        <v>83</v>
      </c>
      <c r="M89" s="22">
        <f t="shared" ca="1" si="11"/>
        <v>46805</v>
      </c>
      <c r="N89" s="13">
        <f t="shared" ca="1" si="13"/>
        <v>3888.8888888888887</v>
      </c>
      <c r="O89" s="13">
        <f t="shared" ca="1" si="14"/>
        <v>2223.1481481481546</v>
      </c>
      <c r="P89" s="14">
        <f t="shared" ca="1" si="15"/>
        <v>6112.0370370370438</v>
      </c>
      <c r="Q89" s="23">
        <f t="shared" ca="1" si="12"/>
        <v>377222.2222222233</v>
      </c>
      <c r="R89" s="23">
        <f t="shared" ca="1" si="16"/>
        <v>0</v>
      </c>
    </row>
    <row r="90" spans="11:18" ht="15.75" x14ac:dyDescent="0.25">
      <c r="K90" s="28">
        <v>84</v>
      </c>
      <c r="L90" s="3">
        <f t="shared" si="10"/>
        <v>84</v>
      </c>
      <c r="M90" s="22">
        <f t="shared" ca="1" si="11"/>
        <v>46834</v>
      </c>
      <c r="N90" s="13">
        <f t="shared" ca="1" si="13"/>
        <v>3888.8888888888887</v>
      </c>
      <c r="O90" s="13">
        <f t="shared" ca="1" si="14"/>
        <v>2200.4629629629694</v>
      </c>
      <c r="P90" s="14">
        <f t="shared" ca="1" si="15"/>
        <v>6089.3518518518576</v>
      </c>
      <c r="Q90" s="23">
        <f t="shared" ca="1" si="12"/>
        <v>373333.33333333442</v>
      </c>
      <c r="R90" s="23">
        <f t="shared" ca="1" si="16"/>
        <v>0</v>
      </c>
    </row>
    <row r="91" spans="11:18" ht="15.75" x14ac:dyDescent="0.25">
      <c r="K91" s="28">
        <v>85</v>
      </c>
      <c r="L91" s="3">
        <f t="shared" si="10"/>
        <v>85</v>
      </c>
      <c r="M91" s="22">
        <f t="shared" ca="1" si="11"/>
        <v>46865</v>
      </c>
      <c r="N91" s="13">
        <f t="shared" ca="1" si="13"/>
        <v>3888.8888888888887</v>
      </c>
      <c r="O91" s="13">
        <f t="shared" ca="1" si="14"/>
        <v>2177.7777777777842</v>
      </c>
      <c r="P91" s="14">
        <f t="shared" ca="1" si="15"/>
        <v>8066.6666666666733</v>
      </c>
      <c r="Q91" s="23">
        <f t="shared" ca="1" si="12"/>
        <v>369444.44444444554</v>
      </c>
      <c r="R91" s="23">
        <f t="shared" ca="1" si="16"/>
        <v>2000</v>
      </c>
    </row>
    <row r="92" spans="11:18" ht="15.75" x14ac:dyDescent="0.25">
      <c r="K92" s="28">
        <v>86</v>
      </c>
      <c r="L92" s="3">
        <f t="shared" si="10"/>
        <v>86</v>
      </c>
      <c r="M92" s="22">
        <f t="shared" ca="1" si="11"/>
        <v>46895</v>
      </c>
      <c r="N92" s="13">
        <f t="shared" ca="1" si="13"/>
        <v>3888.8888888888887</v>
      </c>
      <c r="O92" s="13">
        <f t="shared" ca="1" si="14"/>
        <v>2155.092592592599</v>
      </c>
      <c r="P92" s="14">
        <f t="shared" ca="1" si="15"/>
        <v>6043.9814814814872</v>
      </c>
      <c r="Q92" s="23">
        <f t="shared" ca="1" si="12"/>
        <v>365555.55555555667</v>
      </c>
      <c r="R92" s="23">
        <f t="shared" ca="1" si="16"/>
        <v>0</v>
      </c>
    </row>
    <row r="93" spans="11:18" ht="15.75" x14ac:dyDescent="0.25">
      <c r="K93" s="28">
        <v>87</v>
      </c>
      <c r="L93" s="3">
        <f t="shared" si="10"/>
        <v>87</v>
      </c>
      <c r="M93" s="22">
        <f t="shared" ca="1" si="11"/>
        <v>46926</v>
      </c>
      <c r="N93" s="13">
        <f t="shared" ca="1" si="13"/>
        <v>3888.8888888888887</v>
      </c>
      <c r="O93" s="13">
        <f t="shared" ca="1" si="14"/>
        <v>2132.4074074074142</v>
      </c>
      <c r="P93" s="14">
        <f t="shared" ca="1" si="15"/>
        <v>6021.2962962963029</v>
      </c>
      <c r="Q93" s="23">
        <f t="shared" ca="1" si="12"/>
        <v>361666.66666666779</v>
      </c>
      <c r="R93" s="23">
        <f t="shared" ca="1" si="16"/>
        <v>0</v>
      </c>
    </row>
    <row r="94" spans="11:18" ht="15.75" x14ac:dyDescent="0.25">
      <c r="K94" s="28">
        <v>88</v>
      </c>
      <c r="L94" s="3">
        <f t="shared" si="10"/>
        <v>88</v>
      </c>
      <c r="M94" s="22">
        <f t="shared" ca="1" si="11"/>
        <v>46956</v>
      </c>
      <c r="N94" s="13">
        <f t="shared" ca="1" si="13"/>
        <v>3888.8888888888887</v>
      </c>
      <c r="O94" s="13">
        <f t="shared" ca="1" si="14"/>
        <v>2109.722222222229</v>
      </c>
      <c r="P94" s="14">
        <f t="shared" ca="1" si="15"/>
        <v>5998.6111111111177</v>
      </c>
      <c r="Q94" s="23">
        <f t="shared" ca="1" si="12"/>
        <v>357777.77777777892</v>
      </c>
      <c r="R94" s="23">
        <f t="shared" ca="1" si="16"/>
        <v>0</v>
      </c>
    </row>
    <row r="95" spans="11:18" ht="15.75" x14ac:dyDescent="0.25">
      <c r="K95" s="28">
        <v>89</v>
      </c>
      <c r="L95" s="3">
        <f t="shared" si="10"/>
        <v>89</v>
      </c>
      <c r="M95" s="22">
        <f t="shared" ca="1" si="11"/>
        <v>46987</v>
      </c>
      <c r="N95" s="13">
        <f t="shared" ca="1" si="13"/>
        <v>3888.8888888888887</v>
      </c>
      <c r="O95" s="13">
        <f t="shared" ca="1" si="14"/>
        <v>2087.0370370370438</v>
      </c>
      <c r="P95" s="14">
        <f t="shared" ca="1" si="15"/>
        <v>5975.9259259259325</v>
      </c>
      <c r="Q95" s="23">
        <f t="shared" ca="1" si="12"/>
        <v>353888.88888889004</v>
      </c>
      <c r="R95" s="23">
        <f t="shared" ca="1" si="16"/>
        <v>0</v>
      </c>
    </row>
    <row r="96" spans="11:18" ht="15.75" x14ac:dyDescent="0.25">
      <c r="K96" s="28">
        <v>90</v>
      </c>
      <c r="L96" s="3">
        <f t="shared" si="10"/>
        <v>90</v>
      </c>
      <c r="M96" s="22">
        <f t="shared" ca="1" si="11"/>
        <v>47018</v>
      </c>
      <c r="N96" s="13">
        <f t="shared" ca="1" si="13"/>
        <v>3888.8888888888887</v>
      </c>
      <c r="O96" s="13">
        <f t="shared" ca="1" si="14"/>
        <v>2064.351851851859</v>
      </c>
      <c r="P96" s="14">
        <f t="shared" ca="1" si="15"/>
        <v>5953.2407407407482</v>
      </c>
      <c r="Q96" s="23">
        <f t="shared" ca="1" si="12"/>
        <v>350000.00000000116</v>
      </c>
      <c r="R96" s="23">
        <f t="shared" ca="1" si="16"/>
        <v>0</v>
      </c>
    </row>
    <row r="97" spans="11:18" ht="15.75" x14ac:dyDescent="0.25">
      <c r="K97" s="28">
        <v>91</v>
      </c>
      <c r="L97" s="3">
        <f t="shared" si="10"/>
        <v>91</v>
      </c>
      <c r="M97" s="22">
        <f t="shared" ca="1" si="11"/>
        <v>47048</v>
      </c>
      <c r="N97" s="13">
        <f t="shared" ca="1" si="13"/>
        <v>3888.8888888888887</v>
      </c>
      <c r="O97" s="13">
        <f t="shared" ca="1" si="14"/>
        <v>2041.6666666666736</v>
      </c>
      <c r="P97" s="14">
        <f t="shared" ca="1" si="15"/>
        <v>5930.555555555562</v>
      </c>
      <c r="Q97" s="23">
        <f t="shared" ca="1" si="12"/>
        <v>346111.11111111229</v>
      </c>
      <c r="R97" s="23">
        <f t="shared" ca="1" si="16"/>
        <v>0</v>
      </c>
    </row>
    <row r="98" spans="11:18" ht="15.75" x14ac:dyDescent="0.25">
      <c r="K98" s="28">
        <v>92</v>
      </c>
      <c r="L98" s="3">
        <f t="shared" si="10"/>
        <v>92</v>
      </c>
      <c r="M98" s="22">
        <f t="shared" ca="1" si="11"/>
        <v>47079</v>
      </c>
      <c r="N98" s="13">
        <f t="shared" ca="1" si="13"/>
        <v>3888.8888888888887</v>
      </c>
      <c r="O98" s="13">
        <f t="shared" ca="1" si="14"/>
        <v>2018.9814814814883</v>
      </c>
      <c r="P98" s="14">
        <f t="shared" ca="1" si="15"/>
        <v>5907.8703703703768</v>
      </c>
      <c r="Q98" s="23">
        <f t="shared" ca="1" si="12"/>
        <v>342222.22222222341</v>
      </c>
      <c r="R98" s="23">
        <f t="shared" ca="1" si="16"/>
        <v>0</v>
      </c>
    </row>
    <row r="99" spans="11:18" ht="15.75" x14ac:dyDescent="0.25">
      <c r="K99" s="28">
        <v>93</v>
      </c>
      <c r="L99" s="3">
        <f t="shared" si="10"/>
        <v>93</v>
      </c>
      <c r="M99" s="22">
        <f t="shared" ca="1" si="11"/>
        <v>47109</v>
      </c>
      <c r="N99" s="13">
        <f t="shared" ca="1" si="13"/>
        <v>3888.8888888888887</v>
      </c>
      <c r="O99" s="13">
        <f t="shared" ca="1" si="14"/>
        <v>1996.2962962963036</v>
      </c>
      <c r="P99" s="14">
        <f t="shared" ca="1" si="15"/>
        <v>5885.1851851851925</v>
      </c>
      <c r="Q99" s="23">
        <f t="shared" ca="1" si="12"/>
        <v>338333.33333333454</v>
      </c>
      <c r="R99" s="23">
        <f t="shared" ca="1" si="16"/>
        <v>0</v>
      </c>
    </row>
    <row r="100" spans="11:18" ht="15.75" x14ac:dyDescent="0.25">
      <c r="K100" s="28">
        <v>94</v>
      </c>
      <c r="L100" s="3">
        <f t="shared" si="10"/>
        <v>94</v>
      </c>
      <c r="M100" s="22">
        <f t="shared" ca="1" si="11"/>
        <v>47140</v>
      </c>
      <c r="N100" s="13">
        <f t="shared" ca="1" si="13"/>
        <v>3888.8888888888887</v>
      </c>
      <c r="O100" s="13">
        <f t="shared" ca="1" si="14"/>
        <v>1973.6111111111184</v>
      </c>
      <c r="P100" s="14">
        <f t="shared" ca="1" si="15"/>
        <v>5862.5000000000073</v>
      </c>
      <c r="Q100" s="23">
        <f t="shared" ca="1" si="12"/>
        <v>334444.44444444566</v>
      </c>
      <c r="R100" s="23">
        <f t="shared" ca="1" si="16"/>
        <v>0</v>
      </c>
    </row>
    <row r="101" spans="11:18" ht="15.75" x14ac:dyDescent="0.25">
      <c r="K101" s="28">
        <v>95</v>
      </c>
      <c r="L101" s="3">
        <f t="shared" si="10"/>
        <v>95</v>
      </c>
      <c r="M101" s="22">
        <f t="shared" ca="1" si="11"/>
        <v>47171</v>
      </c>
      <c r="N101" s="13">
        <f t="shared" ca="1" si="13"/>
        <v>3888.8888888888887</v>
      </c>
      <c r="O101" s="13">
        <f t="shared" ca="1" si="14"/>
        <v>1950.9259259259331</v>
      </c>
      <c r="P101" s="14">
        <f t="shared" ca="1" si="15"/>
        <v>5839.8148148148221</v>
      </c>
      <c r="Q101" s="23">
        <f t="shared" ca="1" si="12"/>
        <v>330555.55555555678</v>
      </c>
      <c r="R101" s="23">
        <f t="shared" ca="1" si="16"/>
        <v>0</v>
      </c>
    </row>
    <row r="102" spans="11:18" ht="15.75" x14ac:dyDescent="0.25">
      <c r="K102" s="28">
        <v>96</v>
      </c>
      <c r="L102" s="3">
        <f t="shared" si="10"/>
        <v>96</v>
      </c>
      <c r="M102" s="22">
        <f t="shared" ca="1" si="11"/>
        <v>47199</v>
      </c>
      <c r="N102" s="13">
        <f t="shared" ca="1" si="13"/>
        <v>3888.8888888888887</v>
      </c>
      <c r="O102" s="13">
        <f t="shared" ca="1" si="14"/>
        <v>1928.2407407407482</v>
      </c>
      <c r="P102" s="14">
        <f t="shared" ca="1" si="15"/>
        <v>5817.1296296296368</v>
      </c>
      <c r="Q102" s="23">
        <f t="shared" ca="1" si="12"/>
        <v>326666.66666666791</v>
      </c>
      <c r="R102" s="23">
        <f t="shared" ca="1" si="16"/>
        <v>0</v>
      </c>
    </row>
    <row r="103" spans="11:18" ht="15.75" x14ac:dyDescent="0.25">
      <c r="K103" s="28">
        <v>97</v>
      </c>
      <c r="L103" s="3">
        <f t="shared" ref="L103:L134" si="17">IF(K103&gt;$C$14,"",K103)</f>
        <v>97</v>
      </c>
      <c r="M103" s="22">
        <f t="shared" ref="M103:M134" ca="1" si="18">IF(L103&lt;=$C$14,EDATE($M$6,L103),"")</f>
        <v>47230</v>
      </c>
      <c r="N103" s="13">
        <f t="shared" ca="1" si="13"/>
        <v>3888.8888888888887</v>
      </c>
      <c r="O103" s="13">
        <f t="shared" ca="1" si="14"/>
        <v>1905.5555555555629</v>
      </c>
      <c r="P103" s="14">
        <f t="shared" ca="1" si="15"/>
        <v>7794.4444444444516</v>
      </c>
      <c r="Q103" s="23">
        <f t="shared" ref="Q103:Q134" ca="1" si="19">IF(M103="","",Q102-N103)</f>
        <v>322777.77777777903</v>
      </c>
      <c r="R103" s="23">
        <f t="shared" ca="1" si="16"/>
        <v>2000</v>
      </c>
    </row>
    <row r="104" spans="11:18" ht="15.75" x14ac:dyDescent="0.25">
      <c r="K104" s="28">
        <v>98</v>
      </c>
      <c r="L104" s="3">
        <f t="shared" si="17"/>
        <v>98</v>
      </c>
      <c r="M104" s="22">
        <f t="shared" ca="1" si="18"/>
        <v>47260</v>
      </c>
      <c r="N104" s="13">
        <f t="shared" ca="1" si="13"/>
        <v>3888.8888888888887</v>
      </c>
      <c r="O104" s="13">
        <f t="shared" ca="1" si="14"/>
        <v>1882.8703703703779</v>
      </c>
      <c r="P104" s="14">
        <f t="shared" ca="1" si="15"/>
        <v>5771.7592592592664</v>
      </c>
      <c r="Q104" s="23">
        <f t="shared" ca="1" si="19"/>
        <v>318888.88888889016</v>
      </c>
      <c r="R104" s="23">
        <f t="shared" ca="1" si="16"/>
        <v>0</v>
      </c>
    </row>
    <row r="105" spans="11:18" ht="15.75" x14ac:dyDescent="0.25">
      <c r="K105" s="28">
        <v>99</v>
      </c>
      <c r="L105" s="3">
        <f t="shared" si="17"/>
        <v>99</v>
      </c>
      <c r="M105" s="22">
        <f t="shared" ca="1" si="18"/>
        <v>47291</v>
      </c>
      <c r="N105" s="13">
        <f t="shared" ca="1" si="13"/>
        <v>3888.8888888888887</v>
      </c>
      <c r="O105" s="13">
        <f t="shared" ca="1" si="14"/>
        <v>1860.1851851851927</v>
      </c>
      <c r="P105" s="14">
        <f t="shared" ca="1" si="15"/>
        <v>5749.0740740740812</v>
      </c>
      <c r="Q105" s="23">
        <f t="shared" ca="1" si="19"/>
        <v>315000.00000000128</v>
      </c>
      <c r="R105" s="23">
        <f t="shared" ca="1" si="16"/>
        <v>0</v>
      </c>
    </row>
    <row r="106" spans="11:18" ht="15.75" x14ac:dyDescent="0.25">
      <c r="K106" s="28">
        <v>100</v>
      </c>
      <c r="L106" s="3">
        <f t="shared" si="17"/>
        <v>100</v>
      </c>
      <c r="M106" s="22">
        <f t="shared" ca="1" si="18"/>
        <v>47321</v>
      </c>
      <c r="N106" s="13">
        <f t="shared" ca="1" si="13"/>
        <v>3888.8888888888887</v>
      </c>
      <c r="O106" s="13">
        <f t="shared" ca="1" si="14"/>
        <v>1837.5000000000075</v>
      </c>
      <c r="P106" s="14">
        <f t="shared" ca="1" si="15"/>
        <v>5726.388888888896</v>
      </c>
      <c r="Q106" s="23">
        <f t="shared" ca="1" si="19"/>
        <v>311111.1111111124</v>
      </c>
      <c r="R106" s="23">
        <f t="shared" ca="1" si="16"/>
        <v>0</v>
      </c>
    </row>
    <row r="107" spans="11:18" ht="15.75" x14ac:dyDescent="0.25">
      <c r="K107" s="28">
        <v>101</v>
      </c>
      <c r="L107" s="3">
        <f t="shared" si="17"/>
        <v>101</v>
      </c>
      <c r="M107" s="22">
        <f t="shared" ca="1" si="18"/>
        <v>47352</v>
      </c>
      <c r="N107" s="13">
        <f t="shared" ca="1" si="13"/>
        <v>3888.8888888888887</v>
      </c>
      <c r="O107" s="13">
        <f t="shared" ca="1" si="14"/>
        <v>1814.8148148148227</v>
      </c>
      <c r="P107" s="14">
        <f t="shared" ca="1" si="15"/>
        <v>5703.7037037037117</v>
      </c>
      <c r="Q107" s="23">
        <f t="shared" ca="1" si="19"/>
        <v>307222.22222222353</v>
      </c>
      <c r="R107" s="23">
        <f t="shared" ca="1" si="16"/>
        <v>0</v>
      </c>
    </row>
    <row r="108" spans="11:18" ht="15.75" x14ac:dyDescent="0.25">
      <c r="K108" s="28">
        <v>102</v>
      </c>
      <c r="L108" s="3">
        <f t="shared" si="17"/>
        <v>102</v>
      </c>
      <c r="M108" s="22">
        <f t="shared" ca="1" si="18"/>
        <v>47383</v>
      </c>
      <c r="N108" s="13">
        <f t="shared" ca="1" si="13"/>
        <v>3888.8888888888887</v>
      </c>
      <c r="O108" s="13">
        <f t="shared" ca="1" si="14"/>
        <v>1792.1296296296375</v>
      </c>
      <c r="P108" s="14">
        <f t="shared" ca="1" si="15"/>
        <v>5681.0185185185264</v>
      </c>
      <c r="Q108" s="23">
        <f t="shared" ca="1" si="19"/>
        <v>303333.33333333465</v>
      </c>
      <c r="R108" s="23">
        <f t="shared" ca="1" si="16"/>
        <v>0</v>
      </c>
    </row>
    <row r="109" spans="11:18" ht="15.75" x14ac:dyDescent="0.25">
      <c r="K109" s="28">
        <v>103</v>
      </c>
      <c r="L109" s="3">
        <f t="shared" si="17"/>
        <v>103</v>
      </c>
      <c r="M109" s="22">
        <f t="shared" ca="1" si="18"/>
        <v>47413</v>
      </c>
      <c r="N109" s="13">
        <f t="shared" ca="1" si="13"/>
        <v>3888.8888888888887</v>
      </c>
      <c r="O109" s="13">
        <f t="shared" ca="1" si="14"/>
        <v>1769.4444444444523</v>
      </c>
      <c r="P109" s="14">
        <f t="shared" ca="1" si="15"/>
        <v>5658.3333333333412</v>
      </c>
      <c r="Q109" s="23">
        <f t="shared" ca="1" si="19"/>
        <v>299444.44444444578</v>
      </c>
      <c r="R109" s="23">
        <f t="shared" ca="1" si="16"/>
        <v>0</v>
      </c>
    </row>
    <row r="110" spans="11:18" ht="15.75" x14ac:dyDescent="0.25">
      <c r="K110" s="28">
        <v>104</v>
      </c>
      <c r="L110" s="3">
        <f t="shared" si="17"/>
        <v>104</v>
      </c>
      <c r="M110" s="22">
        <f t="shared" ca="1" si="18"/>
        <v>47444</v>
      </c>
      <c r="N110" s="13">
        <f t="shared" ca="1" si="13"/>
        <v>3888.8888888888887</v>
      </c>
      <c r="O110" s="13">
        <f t="shared" ca="1" si="14"/>
        <v>1746.7592592592673</v>
      </c>
      <c r="P110" s="14">
        <f t="shared" ca="1" si="15"/>
        <v>5635.648148148156</v>
      </c>
      <c r="Q110" s="23">
        <f t="shared" ca="1" si="19"/>
        <v>295555.5555555569</v>
      </c>
      <c r="R110" s="23">
        <f t="shared" ca="1" si="16"/>
        <v>0</v>
      </c>
    </row>
    <row r="111" spans="11:18" ht="15.75" x14ac:dyDescent="0.25">
      <c r="K111" s="28">
        <v>105</v>
      </c>
      <c r="L111" s="3">
        <f t="shared" si="17"/>
        <v>105</v>
      </c>
      <c r="M111" s="22">
        <f t="shared" ca="1" si="18"/>
        <v>47474</v>
      </c>
      <c r="N111" s="13">
        <f t="shared" ca="1" si="13"/>
        <v>3888.8888888888887</v>
      </c>
      <c r="O111" s="13">
        <f t="shared" ca="1" si="14"/>
        <v>1724.0740740740821</v>
      </c>
      <c r="P111" s="14">
        <f t="shared" ca="1" si="15"/>
        <v>5612.9629629629708</v>
      </c>
      <c r="Q111" s="23">
        <f t="shared" ca="1" si="19"/>
        <v>291666.66666666802</v>
      </c>
      <c r="R111" s="23">
        <f t="shared" ca="1" si="16"/>
        <v>0</v>
      </c>
    </row>
    <row r="112" spans="11:18" ht="15.75" x14ac:dyDescent="0.25">
      <c r="K112" s="28">
        <v>106</v>
      </c>
      <c r="L112" s="3">
        <f t="shared" si="17"/>
        <v>106</v>
      </c>
      <c r="M112" s="22">
        <f t="shared" ca="1" si="18"/>
        <v>47505</v>
      </c>
      <c r="N112" s="13">
        <f t="shared" ca="1" si="13"/>
        <v>3888.8888888888887</v>
      </c>
      <c r="O112" s="13">
        <f t="shared" ca="1" si="14"/>
        <v>1701.3888888888969</v>
      </c>
      <c r="P112" s="14">
        <f t="shared" ca="1" si="15"/>
        <v>5590.2777777777856</v>
      </c>
      <c r="Q112" s="23">
        <f t="shared" ca="1" si="19"/>
        <v>287777.77777777915</v>
      </c>
      <c r="R112" s="23">
        <f t="shared" ca="1" si="16"/>
        <v>0</v>
      </c>
    </row>
    <row r="113" spans="11:18" ht="15.75" x14ac:dyDescent="0.25">
      <c r="K113" s="28">
        <v>107</v>
      </c>
      <c r="L113" s="3">
        <f t="shared" si="17"/>
        <v>107</v>
      </c>
      <c r="M113" s="22">
        <f t="shared" ca="1" si="18"/>
        <v>47536</v>
      </c>
      <c r="N113" s="13">
        <f t="shared" ca="1" si="13"/>
        <v>3888.8888888888887</v>
      </c>
      <c r="O113" s="13">
        <f t="shared" ca="1" si="14"/>
        <v>1678.7037037037119</v>
      </c>
      <c r="P113" s="14">
        <f t="shared" ca="1" si="15"/>
        <v>5567.5925925926003</v>
      </c>
      <c r="Q113" s="23">
        <f t="shared" ca="1" si="19"/>
        <v>283888.88888889027</v>
      </c>
      <c r="R113" s="23">
        <f t="shared" ca="1" si="16"/>
        <v>0</v>
      </c>
    </row>
    <row r="114" spans="11:18" ht="15.75" x14ac:dyDescent="0.25">
      <c r="K114" s="28">
        <v>108</v>
      </c>
      <c r="L114" s="3">
        <f t="shared" si="17"/>
        <v>108</v>
      </c>
      <c r="M114" s="22">
        <f t="shared" ca="1" si="18"/>
        <v>47564</v>
      </c>
      <c r="N114" s="13">
        <f t="shared" ca="1" si="13"/>
        <v>3888.8888888888887</v>
      </c>
      <c r="O114" s="13">
        <f t="shared" ca="1" si="14"/>
        <v>1656.0185185185267</v>
      </c>
      <c r="P114" s="14">
        <f t="shared" ca="1" si="15"/>
        <v>5544.9074074074151</v>
      </c>
      <c r="Q114" s="23">
        <f t="shared" ca="1" si="19"/>
        <v>280000.0000000014</v>
      </c>
      <c r="R114" s="23">
        <f t="shared" ca="1" si="16"/>
        <v>0</v>
      </c>
    </row>
    <row r="115" spans="11:18" ht="15.75" x14ac:dyDescent="0.25">
      <c r="K115" s="28">
        <v>109</v>
      </c>
      <c r="L115" s="3">
        <f t="shared" si="17"/>
        <v>109</v>
      </c>
      <c r="M115" s="22">
        <f t="shared" ca="1" si="18"/>
        <v>47595</v>
      </c>
      <c r="N115" s="13">
        <f t="shared" ca="1" si="13"/>
        <v>3888.8888888888887</v>
      </c>
      <c r="O115" s="13">
        <f t="shared" ca="1" si="14"/>
        <v>1633.3333333333414</v>
      </c>
      <c r="P115" s="14">
        <f t="shared" ca="1" si="15"/>
        <v>7522.2222222222299</v>
      </c>
      <c r="Q115" s="23">
        <f t="shared" ca="1" si="19"/>
        <v>276111.11111111252</v>
      </c>
      <c r="R115" s="23">
        <f t="shared" ca="1" si="16"/>
        <v>2000</v>
      </c>
    </row>
    <row r="116" spans="11:18" ht="15.75" x14ac:dyDescent="0.25">
      <c r="K116" s="28">
        <v>110</v>
      </c>
      <c r="L116" s="3">
        <f t="shared" si="17"/>
        <v>110</v>
      </c>
      <c r="M116" s="22">
        <f t="shared" ca="1" si="18"/>
        <v>47625</v>
      </c>
      <c r="N116" s="13">
        <f t="shared" ca="1" si="13"/>
        <v>3888.8888888888887</v>
      </c>
      <c r="O116" s="13">
        <f t="shared" ca="1" si="14"/>
        <v>1610.6481481481567</v>
      </c>
      <c r="P116" s="14">
        <f t="shared" ca="1" si="15"/>
        <v>5499.5370370370456</v>
      </c>
      <c r="Q116" s="23">
        <f t="shared" ca="1" si="19"/>
        <v>272222.22222222365</v>
      </c>
      <c r="R116" s="23">
        <f t="shared" ca="1" si="16"/>
        <v>0</v>
      </c>
    </row>
    <row r="117" spans="11:18" ht="15.75" x14ac:dyDescent="0.25">
      <c r="K117" s="28">
        <v>111</v>
      </c>
      <c r="L117" s="3">
        <f t="shared" si="17"/>
        <v>111</v>
      </c>
      <c r="M117" s="22">
        <f t="shared" ca="1" si="18"/>
        <v>47656</v>
      </c>
      <c r="N117" s="13">
        <f t="shared" ca="1" si="13"/>
        <v>3888.8888888888887</v>
      </c>
      <c r="O117" s="13">
        <f t="shared" ca="1" si="14"/>
        <v>1587.9629629629715</v>
      </c>
      <c r="P117" s="14">
        <f t="shared" ca="1" si="15"/>
        <v>5476.8518518518604</v>
      </c>
      <c r="Q117" s="23">
        <f t="shared" ca="1" si="19"/>
        <v>268333.33333333477</v>
      </c>
      <c r="R117" s="23">
        <f t="shared" ca="1" si="16"/>
        <v>0</v>
      </c>
    </row>
    <row r="118" spans="11:18" ht="15.75" x14ac:dyDescent="0.25">
      <c r="K118" s="28">
        <v>112</v>
      </c>
      <c r="L118" s="3">
        <f t="shared" si="17"/>
        <v>112</v>
      </c>
      <c r="M118" s="22">
        <f t="shared" ca="1" si="18"/>
        <v>47686</v>
      </c>
      <c r="N118" s="13">
        <f t="shared" ca="1" si="13"/>
        <v>3888.8888888888887</v>
      </c>
      <c r="O118" s="13">
        <f t="shared" ca="1" si="14"/>
        <v>1565.2777777777862</v>
      </c>
      <c r="P118" s="14">
        <f t="shared" ca="1" si="15"/>
        <v>5454.1666666666752</v>
      </c>
      <c r="Q118" s="23">
        <f t="shared" ca="1" si="19"/>
        <v>264444.44444444589</v>
      </c>
      <c r="R118" s="23">
        <f t="shared" ca="1" si="16"/>
        <v>0</v>
      </c>
    </row>
    <row r="119" spans="11:18" ht="15.75" x14ac:dyDescent="0.25">
      <c r="K119" s="28">
        <v>113</v>
      </c>
      <c r="L119" s="3">
        <f t="shared" si="17"/>
        <v>113</v>
      </c>
      <c r="M119" s="22">
        <f t="shared" ca="1" si="18"/>
        <v>47717</v>
      </c>
      <c r="N119" s="13">
        <f t="shared" ca="1" si="13"/>
        <v>3888.8888888888887</v>
      </c>
      <c r="O119" s="13">
        <f t="shared" ca="1" si="14"/>
        <v>1542.5925925926012</v>
      </c>
      <c r="P119" s="14">
        <f t="shared" ca="1" si="15"/>
        <v>5431.4814814814899</v>
      </c>
      <c r="Q119" s="23">
        <f t="shared" ca="1" si="19"/>
        <v>260555.55555555702</v>
      </c>
      <c r="R119" s="23">
        <f t="shared" ca="1" si="16"/>
        <v>0</v>
      </c>
    </row>
    <row r="120" spans="11:18" ht="15.75" x14ac:dyDescent="0.25">
      <c r="K120" s="28">
        <v>114</v>
      </c>
      <c r="L120" s="3">
        <f t="shared" si="17"/>
        <v>114</v>
      </c>
      <c r="M120" s="22">
        <f t="shared" ca="1" si="18"/>
        <v>47748</v>
      </c>
      <c r="N120" s="13">
        <f t="shared" ca="1" si="13"/>
        <v>3888.8888888888887</v>
      </c>
      <c r="O120" s="13">
        <f t="shared" ca="1" si="14"/>
        <v>1519.907407407416</v>
      </c>
      <c r="P120" s="14">
        <f t="shared" ca="1" si="15"/>
        <v>5408.7962962963047</v>
      </c>
      <c r="Q120" s="23">
        <f t="shared" ca="1" si="19"/>
        <v>256666.66666666814</v>
      </c>
      <c r="R120" s="23">
        <f t="shared" ca="1" si="16"/>
        <v>0</v>
      </c>
    </row>
    <row r="121" spans="11:18" ht="15.75" x14ac:dyDescent="0.25">
      <c r="K121" s="28">
        <v>115</v>
      </c>
      <c r="L121" s="3">
        <f t="shared" si="17"/>
        <v>115</v>
      </c>
      <c r="M121" s="22">
        <f t="shared" ca="1" si="18"/>
        <v>47778</v>
      </c>
      <c r="N121" s="13">
        <f t="shared" ca="1" si="13"/>
        <v>3888.8888888888887</v>
      </c>
      <c r="O121" s="13">
        <f t="shared" ca="1" si="14"/>
        <v>1497.222222222231</v>
      </c>
      <c r="P121" s="14">
        <f t="shared" ca="1" si="15"/>
        <v>5386.1111111111195</v>
      </c>
      <c r="Q121" s="23">
        <f t="shared" ca="1" si="19"/>
        <v>252777.77777777927</v>
      </c>
      <c r="R121" s="23">
        <f t="shared" ca="1" si="16"/>
        <v>0</v>
      </c>
    </row>
    <row r="122" spans="11:18" ht="15.75" x14ac:dyDescent="0.25">
      <c r="K122" s="28">
        <v>116</v>
      </c>
      <c r="L122" s="3">
        <f t="shared" si="17"/>
        <v>116</v>
      </c>
      <c r="M122" s="22">
        <f t="shared" ca="1" si="18"/>
        <v>47809</v>
      </c>
      <c r="N122" s="13">
        <f t="shared" ca="1" si="13"/>
        <v>3888.8888888888887</v>
      </c>
      <c r="O122" s="13">
        <f t="shared" ca="1" si="14"/>
        <v>1474.5370370370458</v>
      </c>
      <c r="P122" s="14">
        <f t="shared" ca="1" si="15"/>
        <v>5363.4259259259343</v>
      </c>
      <c r="Q122" s="23">
        <f t="shared" ca="1" si="19"/>
        <v>248888.88888889039</v>
      </c>
      <c r="R122" s="23">
        <f t="shared" ca="1" si="16"/>
        <v>0</v>
      </c>
    </row>
    <row r="123" spans="11:18" ht="15.75" x14ac:dyDescent="0.25">
      <c r="K123" s="28">
        <v>117</v>
      </c>
      <c r="L123" s="3">
        <f t="shared" si="17"/>
        <v>117</v>
      </c>
      <c r="M123" s="22">
        <f t="shared" ca="1" si="18"/>
        <v>47839</v>
      </c>
      <c r="N123" s="13">
        <f t="shared" ca="1" si="13"/>
        <v>3888.8888888888887</v>
      </c>
      <c r="O123" s="13">
        <f t="shared" ca="1" si="14"/>
        <v>1451.8518518518606</v>
      </c>
      <c r="P123" s="14">
        <f t="shared" ca="1" si="15"/>
        <v>5340.7407407407491</v>
      </c>
      <c r="Q123" s="23">
        <f t="shared" ca="1" si="19"/>
        <v>245000.00000000151</v>
      </c>
      <c r="R123" s="23">
        <f t="shared" ca="1" si="16"/>
        <v>0</v>
      </c>
    </row>
    <row r="124" spans="11:18" ht="15.75" x14ac:dyDescent="0.25">
      <c r="K124" s="28">
        <v>118</v>
      </c>
      <c r="L124" s="3">
        <f t="shared" si="17"/>
        <v>118</v>
      </c>
      <c r="M124" s="22">
        <f t="shared" ca="1" si="18"/>
        <v>47870</v>
      </c>
      <c r="N124" s="13">
        <f t="shared" ca="1" si="13"/>
        <v>3888.8888888888887</v>
      </c>
      <c r="O124" s="13">
        <f t="shared" ca="1" si="14"/>
        <v>1429.1666666666758</v>
      </c>
      <c r="P124" s="14">
        <f t="shared" ca="1" si="15"/>
        <v>5318.0555555555648</v>
      </c>
      <c r="Q124" s="23">
        <f t="shared" ca="1" si="19"/>
        <v>241111.11111111264</v>
      </c>
      <c r="R124" s="23">
        <f t="shared" ca="1" si="16"/>
        <v>0</v>
      </c>
    </row>
    <row r="125" spans="11:18" ht="15.75" x14ac:dyDescent="0.25">
      <c r="K125" s="28">
        <v>119</v>
      </c>
      <c r="L125" s="3">
        <f t="shared" si="17"/>
        <v>119</v>
      </c>
      <c r="M125" s="22">
        <f t="shared" ca="1" si="18"/>
        <v>47901</v>
      </c>
      <c r="N125" s="13">
        <f t="shared" ca="1" si="13"/>
        <v>3888.8888888888887</v>
      </c>
      <c r="O125" s="13">
        <f t="shared" ca="1" si="14"/>
        <v>1406.4814814814906</v>
      </c>
      <c r="P125" s="14">
        <f t="shared" ca="1" si="15"/>
        <v>5295.3703703703795</v>
      </c>
      <c r="Q125" s="23">
        <f t="shared" ca="1" si="19"/>
        <v>237222.22222222376</v>
      </c>
      <c r="R125" s="23">
        <f t="shared" ca="1" si="16"/>
        <v>0</v>
      </c>
    </row>
    <row r="126" spans="11:18" ht="15.75" x14ac:dyDescent="0.25">
      <c r="K126" s="28">
        <v>120</v>
      </c>
      <c r="L126" s="3">
        <f t="shared" si="17"/>
        <v>120</v>
      </c>
      <c r="M126" s="22">
        <f t="shared" ca="1" si="18"/>
        <v>47929</v>
      </c>
      <c r="N126" s="13">
        <f t="shared" ca="1" si="13"/>
        <v>3888.8888888888887</v>
      </c>
      <c r="O126" s="13">
        <f t="shared" ca="1" si="14"/>
        <v>1383.7962962963054</v>
      </c>
      <c r="P126" s="14">
        <f t="shared" ca="1" si="15"/>
        <v>5272.6851851851943</v>
      </c>
      <c r="Q126" s="23">
        <f t="shared" ca="1" si="19"/>
        <v>233333.33333333489</v>
      </c>
      <c r="R126" s="23">
        <f t="shared" ca="1" si="16"/>
        <v>0</v>
      </c>
    </row>
    <row r="127" spans="11:18" ht="15.75" x14ac:dyDescent="0.25">
      <c r="K127" s="28">
        <v>121</v>
      </c>
      <c r="L127" s="3">
        <f t="shared" si="17"/>
        <v>121</v>
      </c>
      <c r="M127" s="22">
        <f t="shared" ca="1" si="18"/>
        <v>47960</v>
      </c>
      <c r="N127" s="13">
        <f t="shared" ca="1" si="13"/>
        <v>3888.8888888888887</v>
      </c>
      <c r="O127" s="13">
        <f t="shared" ca="1" si="14"/>
        <v>1361.1111111111202</v>
      </c>
      <c r="P127" s="14">
        <f t="shared" ca="1" si="15"/>
        <v>7250.0000000000091</v>
      </c>
      <c r="Q127" s="23">
        <f t="shared" ca="1" si="19"/>
        <v>229444.44444444601</v>
      </c>
      <c r="R127" s="23">
        <f t="shared" ca="1" si="16"/>
        <v>2000</v>
      </c>
    </row>
    <row r="128" spans="11:18" ht="15.75" x14ac:dyDescent="0.25">
      <c r="K128" s="28">
        <v>122</v>
      </c>
      <c r="L128" s="3">
        <f t="shared" si="17"/>
        <v>122</v>
      </c>
      <c r="M128" s="22">
        <f t="shared" ca="1" si="18"/>
        <v>47990</v>
      </c>
      <c r="N128" s="13">
        <f t="shared" ca="1" si="13"/>
        <v>3888.8888888888887</v>
      </c>
      <c r="O128" s="13">
        <f t="shared" ca="1" si="14"/>
        <v>1338.4259259259352</v>
      </c>
      <c r="P128" s="14">
        <f t="shared" ca="1" si="15"/>
        <v>5227.3148148148239</v>
      </c>
      <c r="Q128" s="23">
        <f t="shared" ca="1" si="19"/>
        <v>225555.55555555713</v>
      </c>
      <c r="R128" s="23">
        <f t="shared" ca="1" si="16"/>
        <v>0</v>
      </c>
    </row>
    <row r="129" spans="11:18" ht="15.75" x14ac:dyDescent="0.25">
      <c r="K129" s="28">
        <v>123</v>
      </c>
      <c r="L129" s="3">
        <f t="shared" si="17"/>
        <v>123</v>
      </c>
      <c r="M129" s="22">
        <f t="shared" ca="1" si="18"/>
        <v>48021</v>
      </c>
      <c r="N129" s="13">
        <f t="shared" ca="1" si="13"/>
        <v>3888.8888888888887</v>
      </c>
      <c r="O129" s="13">
        <f t="shared" ca="1" si="14"/>
        <v>1315.7407407407502</v>
      </c>
      <c r="P129" s="14">
        <f t="shared" ca="1" si="15"/>
        <v>5204.6296296296387</v>
      </c>
      <c r="Q129" s="23">
        <f t="shared" ca="1" si="19"/>
        <v>221666.66666666826</v>
      </c>
      <c r="R129" s="23">
        <f t="shared" ca="1" si="16"/>
        <v>0</v>
      </c>
    </row>
    <row r="130" spans="11:18" ht="15.75" x14ac:dyDescent="0.25">
      <c r="K130" s="28">
        <v>124</v>
      </c>
      <c r="L130" s="3">
        <f t="shared" si="17"/>
        <v>124</v>
      </c>
      <c r="M130" s="22">
        <f t="shared" ca="1" si="18"/>
        <v>48051</v>
      </c>
      <c r="N130" s="13">
        <f t="shared" ca="1" si="13"/>
        <v>3888.8888888888887</v>
      </c>
      <c r="O130" s="13">
        <f t="shared" ca="1" si="14"/>
        <v>1293.055555555565</v>
      </c>
      <c r="P130" s="14">
        <f t="shared" ca="1" si="15"/>
        <v>5181.9444444444534</v>
      </c>
      <c r="Q130" s="23">
        <f t="shared" ca="1" si="19"/>
        <v>217777.77777777938</v>
      </c>
      <c r="R130" s="23">
        <f t="shared" ca="1" si="16"/>
        <v>0</v>
      </c>
    </row>
    <row r="131" spans="11:18" ht="15.75" x14ac:dyDescent="0.25">
      <c r="K131" s="28">
        <v>125</v>
      </c>
      <c r="L131" s="3">
        <f t="shared" si="17"/>
        <v>125</v>
      </c>
      <c r="M131" s="22">
        <f t="shared" ca="1" si="18"/>
        <v>48082</v>
      </c>
      <c r="N131" s="13">
        <f t="shared" ca="1" si="13"/>
        <v>3888.8888888888887</v>
      </c>
      <c r="O131" s="13">
        <f t="shared" ca="1" si="14"/>
        <v>1270.3703703703798</v>
      </c>
      <c r="P131" s="14">
        <f t="shared" ca="1" si="15"/>
        <v>5159.2592592592682</v>
      </c>
      <c r="Q131" s="23">
        <f t="shared" ca="1" si="19"/>
        <v>213888.88888889051</v>
      </c>
      <c r="R131" s="23">
        <f t="shared" ca="1" si="16"/>
        <v>0</v>
      </c>
    </row>
    <row r="132" spans="11:18" ht="15.75" x14ac:dyDescent="0.25">
      <c r="K132" s="28">
        <v>126</v>
      </c>
      <c r="L132" s="3">
        <f t="shared" si="17"/>
        <v>126</v>
      </c>
      <c r="M132" s="22">
        <f t="shared" ca="1" si="18"/>
        <v>48113</v>
      </c>
      <c r="N132" s="13">
        <f t="shared" ca="1" si="13"/>
        <v>3888.8888888888887</v>
      </c>
      <c r="O132" s="13">
        <f t="shared" ca="1" si="14"/>
        <v>1247.6851851851948</v>
      </c>
      <c r="P132" s="14">
        <f t="shared" ca="1" si="15"/>
        <v>5136.5740740740839</v>
      </c>
      <c r="Q132" s="23">
        <f t="shared" ca="1" si="19"/>
        <v>210000.00000000163</v>
      </c>
      <c r="R132" s="23">
        <f t="shared" ca="1" si="16"/>
        <v>0</v>
      </c>
    </row>
    <row r="133" spans="11:18" ht="15.75" x14ac:dyDescent="0.25">
      <c r="K133" s="28">
        <v>127</v>
      </c>
      <c r="L133" s="3">
        <f t="shared" si="17"/>
        <v>127</v>
      </c>
      <c r="M133" s="22">
        <f t="shared" ca="1" si="18"/>
        <v>48143</v>
      </c>
      <c r="N133" s="13">
        <f t="shared" ca="1" si="13"/>
        <v>3888.8888888888887</v>
      </c>
      <c r="O133" s="13">
        <f t="shared" ca="1" si="14"/>
        <v>1225.0000000000095</v>
      </c>
      <c r="P133" s="14">
        <f t="shared" ca="1" si="15"/>
        <v>5113.8888888888978</v>
      </c>
      <c r="Q133" s="23">
        <f t="shared" ca="1" si="19"/>
        <v>206111.11111111275</v>
      </c>
      <c r="R133" s="23">
        <f t="shared" ca="1" si="16"/>
        <v>0</v>
      </c>
    </row>
    <row r="134" spans="11:18" ht="15.75" x14ac:dyDescent="0.25">
      <c r="K134" s="28">
        <v>128</v>
      </c>
      <c r="L134" s="3">
        <f t="shared" si="17"/>
        <v>128</v>
      </c>
      <c r="M134" s="22">
        <f t="shared" ca="1" si="18"/>
        <v>48174</v>
      </c>
      <c r="N134" s="13">
        <f t="shared" ca="1" si="13"/>
        <v>3888.8888888888887</v>
      </c>
      <c r="O134" s="13">
        <f t="shared" ca="1" si="14"/>
        <v>1202.3148148148246</v>
      </c>
      <c r="P134" s="14">
        <f t="shared" ca="1" si="15"/>
        <v>5091.2037037037135</v>
      </c>
      <c r="Q134" s="23">
        <f t="shared" ca="1" si="19"/>
        <v>202222.22222222388</v>
      </c>
      <c r="R134" s="23">
        <f t="shared" ca="1" si="16"/>
        <v>0</v>
      </c>
    </row>
    <row r="135" spans="11:18" ht="15.75" x14ac:dyDescent="0.25">
      <c r="K135" s="28">
        <v>129</v>
      </c>
      <c r="L135" s="3">
        <f t="shared" ref="L135:L166" si="20">IF(K135&gt;$C$14,"",K135)</f>
        <v>129</v>
      </c>
      <c r="M135" s="22">
        <f t="shared" ref="M135:M166" ca="1" si="21">IF(L135&lt;=$C$14,EDATE($M$6,L135),"")</f>
        <v>48204</v>
      </c>
      <c r="N135" s="13">
        <f t="shared" ca="1" si="13"/>
        <v>3888.8888888888887</v>
      </c>
      <c r="O135" s="13">
        <f t="shared" ca="1" si="14"/>
        <v>1179.6296296296393</v>
      </c>
      <c r="P135" s="14">
        <f t="shared" ca="1" si="15"/>
        <v>5068.5185185185283</v>
      </c>
      <c r="Q135" s="23">
        <f t="shared" ref="Q135:Q166" ca="1" si="22">IF(M135="","",Q134-N135)</f>
        <v>198333.333333335</v>
      </c>
      <c r="R135" s="23">
        <f t="shared" ca="1" si="16"/>
        <v>0</v>
      </c>
    </row>
    <row r="136" spans="11:18" ht="15.75" x14ac:dyDescent="0.25">
      <c r="K136" s="28">
        <v>130</v>
      </c>
      <c r="L136" s="3">
        <f t="shared" si="20"/>
        <v>130</v>
      </c>
      <c r="M136" s="22">
        <f t="shared" ca="1" si="21"/>
        <v>48235</v>
      </c>
      <c r="N136" s="13">
        <f t="shared" ref="N136:N186" ca="1" si="23">IF(M136="","",$C$12/$C$14)</f>
        <v>3888.8888888888887</v>
      </c>
      <c r="O136" s="13">
        <f t="shared" ref="O136:O186" ca="1" si="24">IF(L136&lt;=$C$14,Q135*$C$16/12,"")</f>
        <v>1156.9444444444543</v>
      </c>
      <c r="P136" s="14">
        <f t="shared" ref="P136:P186" ca="1" si="25">IF(M136="","",N136+O136+R136)</f>
        <v>5045.833333333343</v>
      </c>
      <c r="Q136" s="23">
        <f t="shared" ca="1" si="22"/>
        <v>194444.44444444613</v>
      </c>
      <c r="R136" s="23">
        <f t="shared" ref="R136:R186" ca="1" si="26">IF(M136="","",IF(OR(L136=13,L136=25,L136=37,L136=49,L136=61,L136=73,L136=85,L136=97,L136=109,L136=121,L136=133,L136=145,L136=157,L136=169),0.2%*$C$8,0))</f>
        <v>0</v>
      </c>
    </row>
    <row r="137" spans="11:18" ht="15.75" x14ac:dyDescent="0.25">
      <c r="K137" s="28">
        <v>131</v>
      </c>
      <c r="L137" s="3">
        <f t="shared" si="20"/>
        <v>131</v>
      </c>
      <c r="M137" s="22">
        <f t="shared" ca="1" si="21"/>
        <v>48266</v>
      </c>
      <c r="N137" s="13">
        <f t="shared" ca="1" si="23"/>
        <v>3888.8888888888887</v>
      </c>
      <c r="O137" s="13">
        <f t="shared" ca="1" si="24"/>
        <v>1134.2592592592691</v>
      </c>
      <c r="P137" s="14">
        <f t="shared" ca="1" si="25"/>
        <v>5023.1481481481578</v>
      </c>
      <c r="Q137" s="23">
        <f t="shared" ca="1" si="22"/>
        <v>190555.55555555725</v>
      </c>
      <c r="R137" s="23">
        <f t="shared" ca="1" si="26"/>
        <v>0</v>
      </c>
    </row>
    <row r="138" spans="11:18" ht="15.75" x14ac:dyDescent="0.25">
      <c r="K138" s="28">
        <v>132</v>
      </c>
      <c r="L138" s="3">
        <f t="shared" si="20"/>
        <v>132</v>
      </c>
      <c r="M138" s="22">
        <f t="shared" ca="1" si="21"/>
        <v>48295</v>
      </c>
      <c r="N138" s="13">
        <f t="shared" ca="1" si="23"/>
        <v>3888.8888888888887</v>
      </c>
      <c r="O138" s="13">
        <f t="shared" ca="1" si="24"/>
        <v>1111.5740740740841</v>
      </c>
      <c r="P138" s="14">
        <f t="shared" ca="1" si="25"/>
        <v>5000.4629629629726</v>
      </c>
      <c r="Q138" s="23">
        <f t="shared" ca="1" si="22"/>
        <v>186666.66666666837</v>
      </c>
      <c r="R138" s="23">
        <f t="shared" ca="1" si="26"/>
        <v>0</v>
      </c>
    </row>
    <row r="139" spans="11:18" ht="15.75" x14ac:dyDescent="0.25">
      <c r="K139" s="28">
        <v>133</v>
      </c>
      <c r="L139" s="3">
        <f t="shared" si="20"/>
        <v>133</v>
      </c>
      <c r="M139" s="22">
        <f t="shared" ca="1" si="21"/>
        <v>48326</v>
      </c>
      <c r="N139" s="13">
        <f t="shared" ca="1" si="23"/>
        <v>3888.8888888888887</v>
      </c>
      <c r="O139" s="13">
        <f t="shared" ca="1" si="24"/>
        <v>1088.8888888888989</v>
      </c>
      <c r="P139" s="14">
        <f t="shared" ca="1" si="25"/>
        <v>6977.7777777777874</v>
      </c>
      <c r="Q139" s="23">
        <f t="shared" ca="1" si="22"/>
        <v>182777.7777777795</v>
      </c>
      <c r="R139" s="23">
        <f t="shared" ca="1" si="26"/>
        <v>2000</v>
      </c>
    </row>
    <row r="140" spans="11:18" ht="15.75" x14ac:dyDescent="0.25">
      <c r="K140" s="28">
        <v>134</v>
      </c>
      <c r="L140" s="3">
        <f t="shared" si="20"/>
        <v>134</v>
      </c>
      <c r="M140" s="22">
        <f t="shared" ca="1" si="21"/>
        <v>48356</v>
      </c>
      <c r="N140" s="13">
        <f t="shared" ca="1" si="23"/>
        <v>3888.8888888888887</v>
      </c>
      <c r="O140" s="13">
        <f t="shared" ca="1" si="24"/>
        <v>1066.2037037037137</v>
      </c>
      <c r="P140" s="14">
        <f t="shared" ca="1" si="25"/>
        <v>4955.0925925926022</v>
      </c>
      <c r="Q140" s="23">
        <f t="shared" ca="1" si="22"/>
        <v>178888.88888889062</v>
      </c>
      <c r="R140" s="23">
        <f t="shared" ca="1" si="26"/>
        <v>0</v>
      </c>
    </row>
    <row r="141" spans="11:18" ht="15.75" x14ac:dyDescent="0.25">
      <c r="K141" s="28">
        <v>135</v>
      </c>
      <c r="L141" s="3">
        <f t="shared" si="20"/>
        <v>135</v>
      </c>
      <c r="M141" s="22">
        <f t="shared" ca="1" si="21"/>
        <v>48387</v>
      </c>
      <c r="N141" s="13">
        <f t="shared" ca="1" si="23"/>
        <v>3888.8888888888887</v>
      </c>
      <c r="O141" s="13">
        <f t="shared" ca="1" si="24"/>
        <v>1043.5185185185287</v>
      </c>
      <c r="P141" s="14">
        <f t="shared" ca="1" si="25"/>
        <v>4932.4074074074178</v>
      </c>
      <c r="Q141" s="23">
        <f t="shared" ca="1" si="22"/>
        <v>175000.00000000175</v>
      </c>
      <c r="R141" s="23">
        <f t="shared" ca="1" si="26"/>
        <v>0</v>
      </c>
    </row>
    <row r="142" spans="11:18" ht="15.75" x14ac:dyDescent="0.25">
      <c r="K142" s="28">
        <v>136</v>
      </c>
      <c r="L142" s="3">
        <f t="shared" si="20"/>
        <v>136</v>
      </c>
      <c r="M142" s="22">
        <f t="shared" ca="1" si="21"/>
        <v>48417</v>
      </c>
      <c r="N142" s="13">
        <f t="shared" ca="1" si="23"/>
        <v>3888.8888888888887</v>
      </c>
      <c r="O142" s="13">
        <f t="shared" ca="1" si="24"/>
        <v>1020.8333333333436</v>
      </c>
      <c r="P142" s="14">
        <f t="shared" ca="1" si="25"/>
        <v>4909.7222222222326</v>
      </c>
      <c r="Q142" s="23">
        <f t="shared" ca="1" si="22"/>
        <v>171111.11111111287</v>
      </c>
      <c r="R142" s="23">
        <f t="shared" ca="1" si="26"/>
        <v>0</v>
      </c>
    </row>
    <row r="143" spans="11:18" ht="15.75" x14ac:dyDescent="0.25">
      <c r="K143" s="28">
        <v>137</v>
      </c>
      <c r="L143" s="3">
        <f t="shared" si="20"/>
        <v>137</v>
      </c>
      <c r="M143" s="22">
        <f t="shared" ca="1" si="21"/>
        <v>48448</v>
      </c>
      <c r="N143" s="13">
        <f t="shared" ca="1" si="23"/>
        <v>3888.8888888888887</v>
      </c>
      <c r="O143" s="13">
        <f t="shared" ca="1" si="24"/>
        <v>998.14814814815861</v>
      </c>
      <c r="P143" s="14">
        <f t="shared" ca="1" si="25"/>
        <v>4887.0370370370474</v>
      </c>
      <c r="Q143" s="23">
        <f t="shared" ca="1" si="22"/>
        <v>167222.22222222399</v>
      </c>
      <c r="R143" s="23">
        <f t="shared" ca="1" si="26"/>
        <v>0</v>
      </c>
    </row>
    <row r="144" spans="11:18" ht="15.75" x14ac:dyDescent="0.25">
      <c r="K144" s="28">
        <v>138</v>
      </c>
      <c r="L144" s="3">
        <f t="shared" si="20"/>
        <v>138</v>
      </c>
      <c r="M144" s="22">
        <f t="shared" ca="1" si="21"/>
        <v>48479</v>
      </c>
      <c r="N144" s="13">
        <f t="shared" ca="1" si="23"/>
        <v>3888.8888888888887</v>
      </c>
      <c r="O144" s="13">
        <f t="shared" ca="1" si="24"/>
        <v>975.46296296297339</v>
      </c>
      <c r="P144" s="14">
        <f t="shared" ca="1" si="25"/>
        <v>4864.3518518518622</v>
      </c>
      <c r="Q144" s="23">
        <f t="shared" ca="1" si="22"/>
        <v>163333.33333333512</v>
      </c>
      <c r="R144" s="23">
        <f t="shared" ca="1" si="26"/>
        <v>0</v>
      </c>
    </row>
    <row r="145" spans="11:18" ht="15.75" x14ac:dyDescent="0.25">
      <c r="K145" s="28">
        <v>139</v>
      </c>
      <c r="L145" s="3">
        <f t="shared" si="20"/>
        <v>139</v>
      </c>
      <c r="M145" s="22">
        <f t="shared" ca="1" si="21"/>
        <v>48509</v>
      </c>
      <c r="N145" s="13">
        <f t="shared" ca="1" si="23"/>
        <v>3888.8888888888887</v>
      </c>
      <c r="O145" s="13">
        <f t="shared" ca="1" si="24"/>
        <v>952.77777777778829</v>
      </c>
      <c r="P145" s="14">
        <f t="shared" ca="1" si="25"/>
        <v>4841.666666666677</v>
      </c>
      <c r="Q145" s="23">
        <f t="shared" ca="1" si="22"/>
        <v>159444.44444444624</v>
      </c>
      <c r="R145" s="23">
        <f t="shared" ca="1" si="26"/>
        <v>0</v>
      </c>
    </row>
    <row r="146" spans="11:18" ht="15.75" x14ac:dyDescent="0.25">
      <c r="K146" s="28">
        <v>140</v>
      </c>
      <c r="L146" s="3">
        <f t="shared" si="20"/>
        <v>140</v>
      </c>
      <c r="M146" s="22">
        <f t="shared" ca="1" si="21"/>
        <v>48540</v>
      </c>
      <c r="N146" s="13">
        <f t="shared" ca="1" si="23"/>
        <v>3888.8888888888887</v>
      </c>
      <c r="O146" s="13">
        <f t="shared" ca="1" si="24"/>
        <v>930.09259259260318</v>
      </c>
      <c r="P146" s="14">
        <f t="shared" ca="1" si="25"/>
        <v>4818.9814814814918</v>
      </c>
      <c r="Q146" s="23">
        <f t="shared" ca="1" si="22"/>
        <v>155555.55555555737</v>
      </c>
      <c r="R146" s="23">
        <f t="shared" ca="1" si="26"/>
        <v>0</v>
      </c>
    </row>
    <row r="147" spans="11:18" ht="15.75" x14ac:dyDescent="0.25">
      <c r="K147" s="28">
        <v>141</v>
      </c>
      <c r="L147" s="3">
        <f t="shared" si="20"/>
        <v>141</v>
      </c>
      <c r="M147" s="22">
        <f t="shared" ca="1" si="21"/>
        <v>48570</v>
      </c>
      <c r="N147" s="13">
        <f t="shared" ca="1" si="23"/>
        <v>3888.8888888888887</v>
      </c>
      <c r="O147" s="13">
        <f t="shared" ca="1" si="24"/>
        <v>907.40740740741796</v>
      </c>
      <c r="P147" s="14">
        <f t="shared" ca="1" si="25"/>
        <v>4796.2962962963065</v>
      </c>
      <c r="Q147" s="23">
        <f t="shared" ca="1" si="22"/>
        <v>151666.66666666849</v>
      </c>
      <c r="R147" s="23">
        <f t="shared" ca="1" si="26"/>
        <v>0</v>
      </c>
    </row>
    <row r="148" spans="11:18" ht="15.75" x14ac:dyDescent="0.25">
      <c r="K148" s="28">
        <v>142</v>
      </c>
      <c r="L148" s="3">
        <f t="shared" si="20"/>
        <v>142</v>
      </c>
      <c r="M148" s="22">
        <f t="shared" ca="1" si="21"/>
        <v>48601</v>
      </c>
      <c r="N148" s="13">
        <f t="shared" ca="1" si="23"/>
        <v>3888.8888888888887</v>
      </c>
      <c r="O148" s="13">
        <f t="shared" ca="1" si="24"/>
        <v>884.72222222223297</v>
      </c>
      <c r="P148" s="14">
        <f t="shared" ca="1" si="25"/>
        <v>4773.6111111111213</v>
      </c>
      <c r="Q148" s="23">
        <f t="shared" ca="1" si="22"/>
        <v>147777.77777777961</v>
      </c>
      <c r="R148" s="23">
        <f t="shared" ca="1" si="26"/>
        <v>0</v>
      </c>
    </row>
    <row r="149" spans="11:18" ht="15.75" x14ac:dyDescent="0.25">
      <c r="K149" s="28">
        <v>143</v>
      </c>
      <c r="L149" s="3">
        <f t="shared" si="20"/>
        <v>143</v>
      </c>
      <c r="M149" s="22">
        <f t="shared" ca="1" si="21"/>
        <v>48632</v>
      </c>
      <c r="N149" s="13">
        <f t="shared" ca="1" si="23"/>
        <v>3888.8888888888887</v>
      </c>
      <c r="O149" s="13">
        <f t="shared" ca="1" si="24"/>
        <v>862.03703703704787</v>
      </c>
      <c r="P149" s="14">
        <f t="shared" ca="1" si="25"/>
        <v>4750.9259259259361</v>
      </c>
      <c r="Q149" s="23">
        <f t="shared" ca="1" si="22"/>
        <v>143888.88888889074</v>
      </c>
      <c r="R149" s="23">
        <f t="shared" ca="1" si="26"/>
        <v>0</v>
      </c>
    </row>
    <row r="150" spans="11:18" ht="15.75" x14ac:dyDescent="0.25">
      <c r="K150" s="28">
        <v>144</v>
      </c>
      <c r="L150" s="3">
        <f t="shared" si="20"/>
        <v>144</v>
      </c>
      <c r="M150" s="22">
        <f t="shared" ca="1" si="21"/>
        <v>48660</v>
      </c>
      <c r="N150" s="13">
        <f t="shared" ca="1" si="23"/>
        <v>3888.8888888888887</v>
      </c>
      <c r="O150" s="13">
        <f t="shared" ca="1" si="24"/>
        <v>839.35185185186265</v>
      </c>
      <c r="P150" s="14">
        <f t="shared" ca="1" si="25"/>
        <v>4728.2407407407518</v>
      </c>
      <c r="Q150" s="23">
        <f t="shared" ca="1" si="22"/>
        <v>140000.00000000186</v>
      </c>
      <c r="R150" s="23">
        <f t="shared" ca="1" si="26"/>
        <v>0</v>
      </c>
    </row>
    <row r="151" spans="11:18" ht="15.75" x14ac:dyDescent="0.25">
      <c r="K151" s="28">
        <v>145</v>
      </c>
      <c r="L151" s="3">
        <f t="shared" si="20"/>
        <v>145</v>
      </c>
      <c r="M151" s="22">
        <f t="shared" ca="1" si="21"/>
        <v>48691</v>
      </c>
      <c r="N151" s="13">
        <f t="shared" ca="1" si="23"/>
        <v>3888.8888888888887</v>
      </c>
      <c r="O151" s="13">
        <f t="shared" ca="1" si="24"/>
        <v>816.66666666667754</v>
      </c>
      <c r="P151" s="14">
        <f t="shared" ca="1" si="25"/>
        <v>6705.5555555555666</v>
      </c>
      <c r="Q151" s="23">
        <f t="shared" ca="1" si="22"/>
        <v>136111.11111111299</v>
      </c>
      <c r="R151" s="23">
        <f t="shared" ca="1" si="26"/>
        <v>2000</v>
      </c>
    </row>
    <row r="152" spans="11:18" ht="15.75" x14ac:dyDescent="0.25">
      <c r="K152" s="28">
        <v>146</v>
      </c>
      <c r="L152" s="3">
        <f t="shared" si="20"/>
        <v>146</v>
      </c>
      <c r="M152" s="22">
        <f t="shared" ca="1" si="21"/>
        <v>48721</v>
      </c>
      <c r="N152" s="13">
        <f t="shared" ca="1" si="23"/>
        <v>3888.8888888888887</v>
      </c>
      <c r="O152" s="13">
        <f t="shared" ca="1" si="24"/>
        <v>793.98148148149255</v>
      </c>
      <c r="P152" s="14">
        <f t="shared" ca="1" si="25"/>
        <v>4682.8703703703814</v>
      </c>
      <c r="Q152" s="23">
        <f t="shared" ca="1" si="22"/>
        <v>132222.22222222411</v>
      </c>
      <c r="R152" s="23">
        <f t="shared" ca="1" si="26"/>
        <v>0</v>
      </c>
    </row>
    <row r="153" spans="11:18" ht="15.75" x14ac:dyDescent="0.25">
      <c r="K153" s="28">
        <v>147</v>
      </c>
      <c r="L153" s="3">
        <f t="shared" si="20"/>
        <v>147</v>
      </c>
      <c r="M153" s="22">
        <f t="shared" ca="1" si="21"/>
        <v>48752</v>
      </c>
      <c r="N153" s="13">
        <f t="shared" ca="1" si="23"/>
        <v>3888.8888888888887</v>
      </c>
      <c r="O153" s="13">
        <f t="shared" ca="1" si="24"/>
        <v>771.29629629630745</v>
      </c>
      <c r="P153" s="14">
        <f t="shared" ca="1" si="25"/>
        <v>4660.1851851851961</v>
      </c>
      <c r="Q153" s="23">
        <f t="shared" ca="1" si="22"/>
        <v>128333.33333333522</v>
      </c>
      <c r="R153" s="23">
        <f t="shared" ca="1" si="26"/>
        <v>0</v>
      </c>
    </row>
    <row r="154" spans="11:18" ht="15.75" x14ac:dyDescent="0.25">
      <c r="K154" s="28">
        <v>148</v>
      </c>
      <c r="L154" s="3">
        <f t="shared" si="20"/>
        <v>148</v>
      </c>
      <c r="M154" s="22">
        <f t="shared" ca="1" si="21"/>
        <v>48782</v>
      </c>
      <c r="N154" s="13">
        <f t="shared" ca="1" si="23"/>
        <v>3888.8888888888887</v>
      </c>
      <c r="O154" s="13">
        <f t="shared" ca="1" si="24"/>
        <v>748.61111111112223</v>
      </c>
      <c r="P154" s="14">
        <f t="shared" ca="1" si="25"/>
        <v>4637.5000000000109</v>
      </c>
      <c r="Q154" s="23">
        <f t="shared" ca="1" si="22"/>
        <v>124444.44444444633</v>
      </c>
      <c r="R154" s="23">
        <f t="shared" ca="1" si="26"/>
        <v>0</v>
      </c>
    </row>
    <row r="155" spans="11:18" ht="15.75" x14ac:dyDescent="0.25">
      <c r="K155" s="28">
        <v>149</v>
      </c>
      <c r="L155" s="3">
        <f t="shared" si="20"/>
        <v>149</v>
      </c>
      <c r="M155" s="22">
        <f t="shared" ca="1" si="21"/>
        <v>48813</v>
      </c>
      <c r="N155" s="13">
        <f t="shared" ca="1" si="23"/>
        <v>3888.8888888888887</v>
      </c>
      <c r="O155" s="13">
        <f t="shared" ca="1" si="24"/>
        <v>725.92592592593701</v>
      </c>
      <c r="P155" s="14">
        <f t="shared" ca="1" si="25"/>
        <v>4614.8148148148257</v>
      </c>
      <c r="Q155" s="23">
        <f t="shared" ca="1" si="22"/>
        <v>120555.55555555744</v>
      </c>
      <c r="R155" s="23">
        <f t="shared" ca="1" si="26"/>
        <v>0</v>
      </c>
    </row>
    <row r="156" spans="11:18" ht="15.75" x14ac:dyDescent="0.25">
      <c r="K156" s="28">
        <v>150</v>
      </c>
      <c r="L156" s="3">
        <f t="shared" si="20"/>
        <v>150</v>
      </c>
      <c r="M156" s="22">
        <f t="shared" ca="1" si="21"/>
        <v>48844</v>
      </c>
      <c r="N156" s="13">
        <f t="shared" ca="1" si="23"/>
        <v>3888.8888888888887</v>
      </c>
      <c r="O156" s="13">
        <f t="shared" ca="1" si="24"/>
        <v>703.24074074075179</v>
      </c>
      <c r="P156" s="14">
        <f t="shared" ca="1" si="25"/>
        <v>4592.1296296296405</v>
      </c>
      <c r="Q156" s="23">
        <f t="shared" ca="1" si="22"/>
        <v>116666.66666666855</v>
      </c>
      <c r="R156" s="23">
        <f t="shared" ca="1" si="26"/>
        <v>0</v>
      </c>
    </row>
    <row r="157" spans="11:18" ht="15.75" x14ac:dyDescent="0.25">
      <c r="K157" s="28">
        <v>151</v>
      </c>
      <c r="L157" s="3">
        <f t="shared" si="20"/>
        <v>151</v>
      </c>
      <c r="M157" s="22">
        <f t="shared" ca="1" si="21"/>
        <v>48874</v>
      </c>
      <c r="N157" s="13">
        <f t="shared" ca="1" si="23"/>
        <v>3888.8888888888887</v>
      </c>
      <c r="O157" s="13">
        <f t="shared" ca="1" si="24"/>
        <v>680.55555555556657</v>
      </c>
      <c r="P157" s="14">
        <f t="shared" ca="1" si="25"/>
        <v>4569.4444444444553</v>
      </c>
      <c r="Q157" s="23">
        <f t="shared" ca="1" si="22"/>
        <v>112777.77777777966</v>
      </c>
      <c r="R157" s="23">
        <f t="shared" ca="1" si="26"/>
        <v>0</v>
      </c>
    </row>
    <row r="158" spans="11:18" ht="15.75" x14ac:dyDescent="0.25">
      <c r="K158" s="28">
        <v>152</v>
      </c>
      <c r="L158" s="3">
        <f t="shared" si="20"/>
        <v>152</v>
      </c>
      <c r="M158" s="22">
        <f t="shared" ca="1" si="21"/>
        <v>48905</v>
      </c>
      <c r="N158" s="13">
        <f t="shared" ca="1" si="23"/>
        <v>3888.8888888888887</v>
      </c>
      <c r="O158" s="13">
        <f t="shared" ca="1" si="24"/>
        <v>657.87037037038147</v>
      </c>
      <c r="P158" s="14">
        <f t="shared" ca="1" si="25"/>
        <v>4546.75925925927</v>
      </c>
      <c r="Q158" s="23">
        <f t="shared" ca="1" si="22"/>
        <v>108888.88888889077</v>
      </c>
      <c r="R158" s="23">
        <f t="shared" ca="1" si="26"/>
        <v>0</v>
      </c>
    </row>
    <row r="159" spans="11:18" ht="15.75" x14ac:dyDescent="0.25">
      <c r="K159" s="28">
        <v>153</v>
      </c>
      <c r="L159" s="3">
        <f t="shared" si="20"/>
        <v>153</v>
      </c>
      <c r="M159" s="22">
        <f t="shared" ca="1" si="21"/>
        <v>48935</v>
      </c>
      <c r="N159" s="13">
        <f t="shared" ca="1" si="23"/>
        <v>3888.8888888888887</v>
      </c>
      <c r="O159" s="13">
        <f t="shared" ca="1" si="24"/>
        <v>635.18518518519625</v>
      </c>
      <c r="P159" s="14">
        <f t="shared" ca="1" si="25"/>
        <v>4524.0740740740848</v>
      </c>
      <c r="Q159" s="23">
        <f t="shared" ca="1" si="22"/>
        <v>105000.00000000188</v>
      </c>
      <c r="R159" s="23">
        <f t="shared" ca="1" si="26"/>
        <v>0</v>
      </c>
    </row>
    <row r="160" spans="11:18" ht="15.75" x14ac:dyDescent="0.25">
      <c r="K160" s="28">
        <v>154</v>
      </c>
      <c r="L160" s="3">
        <f t="shared" si="20"/>
        <v>154</v>
      </c>
      <c r="M160" s="22">
        <f t="shared" ca="1" si="21"/>
        <v>48966</v>
      </c>
      <c r="N160" s="13">
        <f t="shared" ca="1" si="23"/>
        <v>3888.8888888888887</v>
      </c>
      <c r="O160" s="13">
        <f t="shared" ca="1" si="24"/>
        <v>612.50000000001103</v>
      </c>
      <c r="P160" s="14">
        <f t="shared" ca="1" si="25"/>
        <v>4501.3888888888996</v>
      </c>
      <c r="Q160" s="23">
        <f t="shared" ca="1" si="22"/>
        <v>101111.11111111299</v>
      </c>
      <c r="R160" s="23">
        <f t="shared" ca="1" si="26"/>
        <v>0</v>
      </c>
    </row>
    <row r="161" spans="11:18" ht="15.75" x14ac:dyDescent="0.25">
      <c r="K161" s="28">
        <v>155</v>
      </c>
      <c r="L161" s="3">
        <f t="shared" si="20"/>
        <v>155</v>
      </c>
      <c r="M161" s="22">
        <f t="shared" ca="1" si="21"/>
        <v>48997</v>
      </c>
      <c r="N161" s="13">
        <f t="shared" ca="1" si="23"/>
        <v>3888.8888888888887</v>
      </c>
      <c r="O161" s="13">
        <f t="shared" ca="1" si="24"/>
        <v>589.81481481482581</v>
      </c>
      <c r="P161" s="14">
        <f t="shared" ca="1" si="25"/>
        <v>4478.7037037037144</v>
      </c>
      <c r="Q161" s="23">
        <f t="shared" ca="1" si="22"/>
        <v>97222.222222224096</v>
      </c>
      <c r="R161" s="23">
        <f t="shared" ca="1" si="26"/>
        <v>0</v>
      </c>
    </row>
    <row r="162" spans="11:18" ht="15.75" x14ac:dyDescent="0.25">
      <c r="K162" s="28">
        <v>156</v>
      </c>
      <c r="L162" s="3">
        <f t="shared" si="20"/>
        <v>156</v>
      </c>
      <c r="M162" s="22">
        <f t="shared" ca="1" si="21"/>
        <v>49025</v>
      </c>
      <c r="N162" s="13">
        <f t="shared" ca="1" si="23"/>
        <v>3888.8888888888887</v>
      </c>
      <c r="O162" s="13">
        <f t="shared" ca="1" si="24"/>
        <v>567.12962962964059</v>
      </c>
      <c r="P162" s="14">
        <f t="shared" ca="1" si="25"/>
        <v>4456.0185185185292</v>
      </c>
      <c r="Q162" s="23">
        <f t="shared" ca="1" si="22"/>
        <v>93333.333333335206</v>
      </c>
      <c r="R162" s="23">
        <f t="shared" ca="1" si="26"/>
        <v>0</v>
      </c>
    </row>
    <row r="163" spans="11:18" ht="15.75" x14ac:dyDescent="0.25">
      <c r="K163" s="28">
        <v>157</v>
      </c>
      <c r="L163" s="3">
        <f t="shared" si="20"/>
        <v>157</v>
      </c>
      <c r="M163" s="22">
        <f t="shared" ca="1" si="21"/>
        <v>49056</v>
      </c>
      <c r="N163" s="13">
        <f t="shared" ca="1" si="23"/>
        <v>3888.8888888888887</v>
      </c>
      <c r="O163" s="13">
        <f t="shared" ca="1" si="24"/>
        <v>544.44444444445537</v>
      </c>
      <c r="P163" s="14">
        <f t="shared" ca="1" si="25"/>
        <v>6433.3333333333439</v>
      </c>
      <c r="Q163" s="23">
        <f t="shared" ca="1" si="22"/>
        <v>89444.444444446315</v>
      </c>
      <c r="R163" s="23">
        <f t="shared" ca="1" si="26"/>
        <v>2000</v>
      </c>
    </row>
    <row r="164" spans="11:18" ht="15.75" x14ac:dyDescent="0.25">
      <c r="K164" s="28">
        <v>158</v>
      </c>
      <c r="L164" s="3">
        <f t="shared" si="20"/>
        <v>158</v>
      </c>
      <c r="M164" s="22">
        <f t="shared" ca="1" si="21"/>
        <v>49086</v>
      </c>
      <c r="N164" s="13">
        <f t="shared" ca="1" si="23"/>
        <v>3888.8888888888887</v>
      </c>
      <c r="O164" s="13">
        <f t="shared" ca="1" si="24"/>
        <v>521.75925925927015</v>
      </c>
      <c r="P164" s="14">
        <f t="shared" ca="1" si="25"/>
        <v>4410.6481481481587</v>
      </c>
      <c r="Q164" s="23">
        <f t="shared" ca="1" si="22"/>
        <v>85555.555555557425</v>
      </c>
      <c r="R164" s="23">
        <f t="shared" ca="1" si="26"/>
        <v>0</v>
      </c>
    </row>
    <row r="165" spans="11:18" ht="15.75" x14ac:dyDescent="0.25">
      <c r="K165" s="28">
        <v>159</v>
      </c>
      <c r="L165" s="3">
        <f t="shared" si="20"/>
        <v>159</v>
      </c>
      <c r="M165" s="22">
        <f t="shared" ca="1" si="21"/>
        <v>49117</v>
      </c>
      <c r="N165" s="13">
        <f t="shared" ca="1" si="23"/>
        <v>3888.8888888888887</v>
      </c>
      <c r="O165" s="13">
        <f t="shared" ca="1" si="24"/>
        <v>499.07407407408505</v>
      </c>
      <c r="P165" s="14">
        <f t="shared" ca="1" si="25"/>
        <v>4387.9629629629735</v>
      </c>
      <c r="Q165" s="23">
        <f t="shared" ca="1" si="22"/>
        <v>81666.666666668534</v>
      </c>
      <c r="R165" s="23">
        <f t="shared" ca="1" si="26"/>
        <v>0</v>
      </c>
    </row>
    <row r="166" spans="11:18" ht="15.75" x14ac:dyDescent="0.25">
      <c r="K166" s="28">
        <v>160</v>
      </c>
      <c r="L166" s="3">
        <f t="shared" si="20"/>
        <v>160</v>
      </c>
      <c r="M166" s="22">
        <f t="shared" ca="1" si="21"/>
        <v>49147</v>
      </c>
      <c r="N166" s="13">
        <f t="shared" ca="1" si="23"/>
        <v>3888.8888888888887</v>
      </c>
      <c r="O166" s="13">
        <f t="shared" ca="1" si="24"/>
        <v>476.38888888889983</v>
      </c>
      <c r="P166" s="14">
        <f t="shared" ca="1" si="25"/>
        <v>4365.2777777777883</v>
      </c>
      <c r="Q166" s="23">
        <f t="shared" ca="1" si="22"/>
        <v>77777.777777779644</v>
      </c>
      <c r="R166" s="23">
        <f t="shared" ca="1" si="26"/>
        <v>0</v>
      </c>
    </row>
    <row r="167" spans="11:18" ht="15.75" x14ac:dyDescent="0.25">
      <c r="K167" s="28">
        <v>161</v>
      </c>
      <c r="L167" s="3">
        <f t="shared" ref="L167:L186" si="27">IF(K167&gt;$C$14,"",K167)</f>
        <v>161</v>
      </c>
      <c r="M167" s="22">
        <f t="shared" ref="M167:M186" ca="1" si="28">IF(L167&lt;=$C$14,EDATE($M$6,L167),"")</f>
        <v>49178</v>
      </c>
      <c r="N167" s="13">
        <f t="shared" ca="1" si="23"/>
        <v>3888.8888888888887</v>
      </c>
      <c r="O167" s="13">
        <f t="shared" ca="1" si="24"/>
        <v>453.70370370371461</v>
      </c>
      <c r="P167" s="14">
        <f t="shared" ca="1" si="25"/>
        <v>4342.5925925926031</v>
      </c>
      <c r="Q167" s="23">
        <f t="shared" ref="Q167:Q186" ca="1" si="29">IF(M167="","",Q166-N167)</f>
        <v>73888.888888890753</v>
      </c>
      <c r="R167" s="23">
        <f t="shared" ca="1" si="26"/>
        <v>0</v>
      </c>
    </row>
    <row r="168" spans="11:18" ht="15.75" x14ac:dyDescent="0.25">
      <c r="K168" s="28">
        <v>162</v>
      </c>
      <c r="L168" s="3">
        <f t="shared" si="27"/>
        <v>162</v>
      </c>
      <c r="M168" s="22">
        <f t="shared" ca="1" si="28"/>
        <v>49209</v>
      </c>
      <c r="N168" s="13">
        <f t="shared" ca="1" si="23"/>
        <v>3888.8888888888887</v>
      </c>
      <c r="O168" s="13">
        <f t="shared" ca="1" si="24"/>
        <v>431.01851851852945</v>
      </c>
      <c r="P168" s="14">
        <f t="shared" ca="1" si="25"/>
        <v>4319.9074074074178</v>
      </c>
      <c r="Q168" s="23">
        <f t="shared" ca="1" si="29"/>
        <v>70000.000000001863</v>
      </c>
      <c r="R168" s="23">
        <f t="shared" ca="1" si="26"/>
        <v>0</v>
      </c>
    </row>
    <row r="169" spans="11:18" ht="15.75" x14ac:dyDescent="0.25">
      <c r="K169" s="28">
        <v>163</v>
      </c>
      <c r="L169" s="3">
        <f t="shared" si="27"/>
        <v>163</v>
      </c>
      <c r="M169" s="22">
        <f t="shared" ca="1" si="28"/>
        <v>49239</v>
      </c>
      <c r="N169" s="13">
        <f t="shared" ca="1" si="23"/>
        <v>3888.8888888888887</v>
      </c>
      <c r="O169" s="13">
        <f t="shared" ca="1" si="24"/>
        <v>408.33333333334423</v>
      </c>
      <c r="P169" s="14">
        <f t="shared" ca="1" si="25"/>
        <v>4297.2222222222326</v>
      </c>
      <c r="Q169" s="23">
        <f t="shared" ca="1" si="29"/>
        <v>66111.111111112972</v>
      </c>
      <c r="R169" s="23">
        <f t="shared" ca="1" si="26"/>
        <v>0</v>
      </c>
    </row>
    <row r="170" spans="11:18" ht="15.75" x14ac:dyDescent="0.25">
      <c r="K170" s="28">
        <v>164</v>
      </c>
      <c r="L170" s="3">
        <f t="shared" si="27"/>
        <v>164</v>
      </c>
      <c r="M170" s="22">
        <f t="shared" ca="1" si="28"/>
        <v>49270</v>
      </c>
      <c r="N170" s="13">
        <f t="shared" ca="1" si="23"/>
        <v>3888.8888888888887</v>
      </c>
      <c r="O170" s="13">
        <f t="shared" ca="1" si="24"/>
        <v>385.64814814815901</v>
      </c>
      <c r="P170" s="14">
        <f t="shared" ca="1" si="25"/>
        <v>4274.5370370370474</v>
      </c>
      <c r="Q170" s="23">
        <f t="shared" ca="1" si="29"/>
        <v>62222.222222224082</v>
      </c>
      <c r="R170" s="23">
        <f t="shared" ca="1" si="26"/>
        <v>0</v>
      </c>
    </row>
    <row r="171" spans="11:18" ht="15.75" x14ac:dyDescent="0.25">
      <c r="K171" s="28">
        <v>165</v>
      </c>
      <c r="L171" s="3">
        <f t="shared" si="27"/>
        <v>165</v>
      </c>
      <c r="M171" s="22">
        <f t="shared" ca="1" si="28"/>
        <v>49300</v>
      </c>
      <c r="N171" s="13">
        <f t="shared" ca="1" si="23"/>
        <v>3888.8888888888887</v>
      </c>
      <c r="O171" s="13">
        <f t="shared" ca="1" si="24"/>
        <v>362.96296296297379</v>
      </c>
      <c r="P171" s="14">
        <f t="shared" ca="1" si="25"/>
        <v>4251.8518518518622</v>
      </c>
      <c r="Q171" s="23">
        <f t="shared" ca="1" si="29"/>
        <v>58333.333333335191</v>
      </c>
      <c r="R171" s="23">
        <f t="shared" ca="1" si="26"/>
        <v>0</v>
      </c>
    </row>
    <row r="172" spans="11:18" ht="15.75" x14ac:dyDescent="0.25">
      <c r="K172" s="28">
        <v>166</v>
      </c>
      <c r="L172" s="3">
        <f t="shared" si="27"/>
        <v>166</v>
      </c>
      <c r="M172" s="22">
        <f t="shared" ca="1" si="28"/>
        <v>49331</v>
      </c>
      <c r="N172" s="13">
        <f t="shared" ca="1" si="23"/>
        <v>3888.8888888888887</v>
      </c>
      <c r="O172" s="13">
        <f t="shared" ca="1" si="24"/>
        <v>340.27777777778863</v>
      </c>
      <c r="P172" s="14">
        <f t="shared" ca="1" si="25"/>
        <v>4229.166666666677</v>
      </c>
      <c r="Q172" s="23">
        <f t="shared" ca="1" si="29"/>
        <v>54444.444444446301</v>
      </c>
      <c r="R172" s="23">
        <f t="shared" ca="1" si="26"/>
        <v>0</v>
      </c>
    </row>
    <row r="173" spans="11:18" ht="15.75" x14ac:dyDescent="0.25">
      <c r="K173" s="28">
        <v>167</v>
      </c>
      <c r="L173" s="3">
        <f t="shared" si="27"/>
        <v>167</v>
      </c>
      <c r="M173" s="22">
        <f t="shared" ca="1" si="28"/>
        <v>49362</v>
      </c>
      <c r="N173" s="13">
        <f t="shared" ca="1" si="23"/>
        <v>3888.8888888888887</v>
      </c>
      <c r="O173" s="13">
        <f t="shared" ca="1" si="24"/>
        <v>317.59259259260347</v>
      </c>
      <c r="P173" s="14">
        <f t="shared" ca="1" si="25"/>
        <v>4206.4814814814918</v>
      </c>
      <c r="Q173" s="23">
        <f t="shared" ca="1" si="29"/>
        <v>50555.55555555741</v>
      </c>
      <c r="R173" s="23">
        <f t="shared" ca="1" si="26"/>
        <v>0</v>
      </c>
    </row>
    <row r="174" spans="11:18" ht="15.75" x14ac:dyDescent="0.25">
      <c r="K174" s="28">
        <v>168</v>
      </c>
      <c r="L174" s="3">
        <f t="shared" si="27"/>
        <v>168</v>
      </c>
      <c r="M174" s="22">
        <f t="shared" ca="1" si="28"/>
        <v>49390</v>
      </c>
      <c r="N174" s="13">
        <f t="shared" ca="1" si="23"/>
        <v>3888.8888888888887</v>
      </c>
      <c r="O174" s="13">
        <f t="shared" ca="1" si="24"/>
        <v>294.90740740741825</v>
      </c>
      <c r="P174" s="14">
        <f t="shared" ca="1" si="25"/>
        <v>4183.7962962963065</v>
      </c>
      <c r="Q174" s="23">
        <f t="shared" ca="1" si="29"/>
        <v>46666.66666666852</v>
      </c>
      <c r="R174" s="23">
        <f t="shared" ca="1" si="26"/>
        <v>0</v>
      </c>
    </row>
    <row r="175" spans="11:18" ht="15.75" x14ac:dyDescent="0.25">
      <c r="K175" s="28">
        <v>169</v>
      </c>
      <c r="L175" s="3">
        <f t="shared" si="27"/>
        <v>169</v>
      </c>
      <c r="M175" s="22">
        <f t="shared" ca="1" si="28"/>
        <v>49421</v>
      </c>
      <c r="N175" s="13">
        <f t="shared" ca="1" si="23"/>
        <v>3888.8888888888887</v>
      </c>
      <c r="O175" s="13">
        <f t="shared" ca="1" si="24"/>
        <v>272.22222222223303</v>
      </c>
      <c r="P175" s="14">
        <f t="shared" ca="1" si="25"/>
        <v>6161.1111111111213</v>
      </c>
      <c r="Q175" s="23">
        <f t="shared" ca="1" si="29"/>
        <v>42777.777777779629</v>
      </c>
      <c r="R175" s="23">
        <f t="shared" ca="1" si="26"/>
        <v>2000</v>
      </c>
    </row>
    <row r="176" spans="11:18" ht="15.75" x14ac:dyDescent="0.25">
      <c r="K176" s="28">
        <v>170</v>
      </c>
      <c r="L176" s="3">
        <f t="shared" si="27"/>
        <v>170</v>
      </c>
      <c r="M176" s="22">
        <f t="shared" ca="1" si="28"/>
        <v>49451</v>
      </c>
      <c r="N176" s="13">
        <f t="shared" ca="1" si="23"/>
        <v>3888.8888888888887</v>
      </c>
      <c r="O176" s="13">
        <f t="shared" ca="1" si="24"/>
        <v>249.53703703704787</v>
      </c>
      <c r="P176" s="14">
        <f t="shared" ca="1" si="25"/>
        <v>4138.4259259259361</v>
      </c>
      <c r="Q176" s="23">
        <f t="shared" ca="1" si="29"/>
        <v>38888.888888890739</v>
      </c>
      <c r="R176" s="23">
        <f t="shared" ca="1" si="26"/>
        <v>0</v>
      </c>
    </row>
    <row r="177" spans="11:18" ht="15.75" x14ac:dyDescent="0.25">
      <c r="K177" s="28">
        <v>171</v>
      </c>
      <c r="L177" s="3">
        <f t="shared" si="27"/>
        <v>171</v>
      </c>
      <c r="M177" s="22">
        <f t="shared" ca="1" si="28"/>
        <v>49482</v>
      </c>
      <c r="N177" s="13">
        <f t="shared" ca="1" si="23"/>
        <v>3888.8888888888887</v>
      </c>
      <c r="O177" s="13">
        <f t="shared" ca="1" si="24"/>
        <v>226.85185185186265</v>
      </c>
      <c r="P177" s="14">
        <f t="shared" ca="1" si="25"/>
        <v>4115.7407407407518</v>
      </c>
      <c r="Q177" s="23">
        <f t="shared" ca="1" si="29"/>
        <v>35000.000000001848</v>
      </c>
      <c r="R177" s="23">
        <f t="shared" ca="1" si="26"/>
        <v>0</v>
      </c>
    </row>
    <row r="178" spans="11:18" ht="15.75" x14ac:dyDescent="0.25">
      <c r="K178" s="28">
        <v>172</v>
      </c>
      <c r="L178" s="3">
        <f t="shared" si="27"/>
        <v>172</v>
      </c>
      <c r="M178" s="22">
        <f t="shared" ca="1" si="28"/>
        <v>49512</v>
      </c>
      <c r="N178" s="13">
        <f t="shared" ca="1" si="23"/>
        <v>3888.8888888888887</v>
      </c>
      <c r="O178" s="13">
        <f t="shared" ca="1" si="24"/>
        <v>204.16666666667746</v>
      </c>
      <c r="P178" s="14">
        <f t="shared" ca="1" si="25"/>
        <v>4093.0555555555661</v>
      </c>
      <c r="Q178" s="23">
        <f t="shared" ca="1" si="29"/>
        <v>31111.111111112958</v>
      </c>
      <c r="R178" s="23">
        <f t="shared" ca="1" si="26"/>
        <v>0</v>
      </c>
    </row>
    <row r="179" spans="11:18" ht="15.75" x14ac:dyDescent="0.25">
      <c r="K179" s="28">
        <v>173</v>
      </c>
      <c r="L179" s="3">
        <f t="shared" si="27"/>
        <v>173</v>
      </c>
      <c r="M179" s="22">
        <f t="shared" ca="1" si="28"/>
        <v>49543</v>
      </c>
      <c r="N179" s="13">
        <f t="shared" ca="1" si="23"/>
        <v>3888.8888888888887</v>
      </c>
      <c r="O179" s="13">
        <f t="shared" ca="1" si="24"/>
        <v>181.4814814814923</v>
      </c>
      <c r="P179" s="14">
        <f t="shared" ca="1" si="25"/>
        <v>4070.3703703703809</v>
      </c>
      <c r="Q179" s="23">
        <f t="shared" ca="1" si="29"/>
        <v>27222.222222224067</v>
      </c>
      <c r="R179" s="23">
        <f t="shared" ca="1" si="26"/>
        <v>0</v>
      </c>
    </row>
    <row r="180" spans="11:18" ht="15.75" x14ac:dyDescent="0.25">
      <c r="K180" s="28">
        <v>174</v>
      </c>
      <c r="L180" s="3">
        <f t="shared" si="27"/>
        <v>174</v>
      </c>
      <c r="M180" s="22">
        <f t="shared" ca="1" si="28"/>
        <v>49574</v>
      </c>
      <c r="N180" s="13">
        <f t="shared" ca="1" si="23"/>
        <v>3888.8888888888887</v>
      </c>
      <c r="O180" s="13">
        <f t="shared" ca="1" si="24"/>
        <v>158.79629629630708</v>
      </c>
      <c r="P180" s="14">
        <f t="shared" ca="1" si="25"/>
        <v>4047.6851851851957</v>
      </c>
      <c r="Q180" s="23">
        <f t="shared" ca="1" si="29"/>
        <v>23333.333333335177</v>
      </c>
      <c r="R180" s="23">
        <f t="shared" ca="1" si="26"/>
        <v>0</v>
      </c>
    </row>
    <row r="181" spans="11:18" ht="15.75" x14ac:dyDescent="0.25">
      <c r="K181" s="28">
        <v>175</v>
      </c>
      <c r="L181" s="3">
        <f t="shared" si="27"/>
        <v>175</v>
      </c>
      <c r="M181" s="22">
        <f t="shared" ca="1" si="28"/>
        <v>49604</v>
      </c>
      <c r="N181" s="13">
        <f t="shared" ca="1" si="23"/>
        <v>3888.8888888888887</v>
      </c>
      <c r="O181" s="13">
        <f t="shared" ca="1" si="24"/>
        <v>136.11111111112186</v>
      </c>
      <c r="P181" s="14">
        <f t="shared" ca="1" si="25"/>
        <v>4025.0000000000105</v>
      </c>
      <c r="Q181" s="23">
        <f t="shared" ca="1" si="29"/>
        <v>19444.444444446286</v>
      </c>
      <c r="R181" s="23">
        <f t="shared" ca="1" si="26"/>
        <v>0</v>
      </c>
    </row>
    <row r="182" spans="11:18" ht="15.75" x14ac:dyDescent="0.25">
      <c r="K182" s="28">
        <v>176</v>
      </c>
      <c r="L182" s="3">
        <f t="shared" si="27"/>
        <v>176</v>
      </c>
      <c r="M182" s="22">
        <f t="shared" ca="1" si="28"/>
        <v>49635</v>
      </c>
      <c r="N182" s="13">
        <f t="shared" ca="1" si="23"/>
        <v>3888.8888888888887</v>
      </c>
      <c r="O182" s="13">
        <f t="shared" ca="1" si="24"/>
        <v>113.42592592593668</v>
      </c>
      <c r="P182" s="14">
        <f t="shared" ca="1" si="25"/>
        <v>4002.3148148148252</v>
      </c>
      <c r="Q182" s="23">
        <f t="shared" ca="1" si="29"/>
        <v>15555.555555557397</v>
      </c>
      <c r="R182" s="23">
        <f t="shared" ca="1" si="26"/>
        <v>0</v>
      </c>
    </row>
    <row r="183" spans="11:18" ht="15.75" x14ac:dyDescent="0.25">
      <c r="K183" s="28">
        <v>177</v>
      </c>
      <c r="L183" s="3">
        <f t="shared" si="27"/>
        <v>177</v>
      </c>
      <c r="M183" s="22">
        <f t="shared" ca="1" si="28"/>
        <v>49665</v>
      </c>
      <c r="N183" s="13">
        <f t="shared" ca="1" si="23"/>
        <v>3888.8888888888887</v>
      </c>
      <c r="O183" s="13">
        <f t="shared" ca="1" si="24"/>
        <v>90.740740740751491</v>
      </c>
      <c r="P183" s="14">
        <f t="shared" ca="1" si="25"/>
        <v>3979.62962962964</v>
      </c>
      <c r="Q183" s="23">
        <f t="shared" ca="1" si="29"/>
        <v>11666.666666668509</v>
      </c>
      <c r="R183" s="23">
        <f t="shared" ca="1" si="26"/>
        <v>0</v>
      </c>
    </row>
    <row r="184" spans="11:18" ht="15.75" x14ac:dyDescent="0.25">
      <c r="K184" s="28">
        <v>178</v>
      </c>
      <c r="L184" s="3">
        <f t="shared" si="27"/>
        <v>178</v>
      </c>
      <c r="M184" s="22">
        <f t="shared" ca="1" si="28"/>
        <v>49696</v>
      </c>
      <c r="N184" s="13">
        <f t="shared" ca="1" si="23"/>
        <v>3888.8888888888887</v>
      </c>
      <c r="O184" s="13">
        <f t="shared" ca="1" si="24"/>
        <v>68.055555555566301</v>
      </c>
      <c r="P184" s="14">
        <f t="shared" ca="1" si="25"/>
        <v>3956.9444444444548</v>
      </c>
      <c r="Q184" s="23">
        <f t="shared" ca="1" si="29"/>
        <v>7777.77777777962</v>
      </c>
      <c r="R184" s="23">
        <f t="shared" ca="1" si="26"/>
        <v>0</v>
      </c>
    </row>
    <row r="185" spans="11:18" ht="15.75" x14ac:dyDescent="0.25">
      <c r="K185" s="28">
        <v>179</v>
      </c>
      <c r="L185" s="3">
        <f t="shared" si="27"/>
        <v>179</v>
      </c>
      <c r="M185" s="22">
        <f t="shared" ca="1" si="28"/>
        <v>49727</v>
      </c>
      <c r="N185" s="13">
        <f t="shared" ca="1" si="23"/>
        <v>3888.8888888888887</v>
      </c>
      <c r="O185" s="13">
        <f t="shared" ca="1" si="24"/>
        <v>45.370370370381124</v>
      </c>
      <c r="P185" s="14">
        <f t="shared" ca="1" si="25"/>
        <v>3934.25925925927</v>
      </c>
      <c r="Q185" s="23">
        <f t="shared" ca="1" si="29"/>
        <v>3888.8888888907313</v>
      </c>
      <c r="R185" s="23">
        <f t="shared" ca="1" si="26"/>
        <v>0</v>
      </c>
    </row>
    <row r="186" spans="11:18" ht="15.75" x14ac:dyDescent="0.25">
      <c r="K186" s="28">
        <v>180</v>
      </c>
      <c r="L186" s="3">
        <f t="shared" si="27"/>
        <v>180</v>
      </c>
      <c r="M186" s="22">
        <f t="shared" ca="1" si="28"/>
        <v>49756</v>
      </c>
      <c r="N186" s="13">
        <f t="shared" ca="1" si="23"/>
        <v>3888.8888888888887</v>
      </c>
      <c r="O186" s="13">
        <f t="shared" ca="1" si="24"/>
        <v>22.685185185195934</v>
      </c>
      <c r="P186" s="14">
        <f t="shared" ca="1" si="25"/>
        <v>3911.5740740740848</v>
      </c>
      <c r="Q186" s="23">
        <f t="shared" ca="1" si="29"/>
        <v>1.8426362657919526E-9</v>
      </c>
      <c r="R186" s="23">
        <f t="shared" ca="1" si="26"/>
        <v>0</v>
      </c>
    </row>
  </sheetData>
  <sheetProtection algorithmName="SHA-512" hashValue="MkceKvmBQ7fnZklUOuptIYEzNyTeIuLt6lYkK8KV66A93/hoYmpUqIvAQdAdFeo6yCyjNoFqUFPi/2kuIKk3YA==" saltValue="XjSZqZEJlZn5ap4vzG7hUA==" spinCount="100000" sheet="1" objects="1" scenarios="1"/>
  <mergeCells count="17">
    <mergeCell ref="L2:R3"/>
    <mergeCell ref="I18:J18"/>
    <mergeCell ref="F2:J2"/>
    <mergeCell ref="F3:J3"/>
    <mergeCell ref="I5:J6"/>
    <mergeCell ref="F5:G6"/>
    <mergeCell ref="B5:D6"/>
    <mergeCell ref="C21:D21"/>
    <mergeCell ref="C16:D16"/>
    <mergeCell ref="C8:D8"/>
    <mergeCell ref="C19:D19"/>
    <mergeCell ref="B18:B19"/>
    <mergeCell ref="C29:D29"/>
    <mergeCell ref="C14:D14"/>
    <mergeCell ref="C12:D12"/>
    <mergeCell ref="C11:D11"/>
    <mergeCell ref="C13:D13"/>
  </mergeCells>
  <conditionalFormatting sqref="I18:J18">
    <cfRule type="expression" dxfId="3" priority="4">
      <formula>ROUND(INDIRECT("Калькулятор!Q"&amp;6+C14),1)=0</formula>
    </cfRule>
  </conditionalFormatting>
  <conditionalFormatting sqref="L7:Q186">
    <cfRule type="containsBlanks" dxfId="2" priority="3">
      <formula>LEN(TRIM(L7))=0</formula>
    </cfRule>
  </conditionalFormatting>
  <conditionalFormatting sqref="C11">
    <cfRule type="containsBlanks" dxfId="1" priority="5">
      <formula>LEN(TRIM(C11))=0</formula>
    </cfRule>
  </conditionalFormatting>
  <conditionalFormatting sqref="R7:R186">
    <cfRule type="containsBlanks" dxfId="0" priority="1">
      <formula>LEN(TRIM(R7))=0</formula>
    </cfRule>
  </conditionalFormatting>
  <dataValidations count="2">
    <dataValidation type="list" allowBlank="1" showInputMessage="1" showErrorMessage="1" sqref="C14:D14">
      <formula1>"12,24,36,48,60,72,84,96,108,120,132,144,156,168,180"</formula1>
    </dataValidation>
    <dataValidation type="decimal" allowBlank="1" showInputMessage="1" showErrorMessage="1" errorTitle="Некоректний аванс" error="Мінімальний аванс: 30%_x000a_" sqref="C10">
      <formula1>C8*30%</formula1>
      <formula2>C8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